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15" yWindow="375" windowWidth="9540" windowHeight="5985"/>
  </bookViews>
  <sheets>
    <sheet name="Tabla" sheetId="1" r:id="rId1"/>
    <sheet name="FLUJO DE EFECTIVO 2014" sheetId="19" r:id="rId2"/>
    <sheet name="FLUJO DE EFECTIVO 2015" sheetId="25" r:id="rId3"/>
    <sheet name="FLUJO DE EFECTIVO 2016" sheetId="28" r:id="rId4"/>
  </sheets>
  <externalReferences>
    <externalReference r:id="rId5"/>
    <externalReference r:id="rId6"/>
  </externalReferences>
  <definedNames>
    <definedName name="_xlnm.Print_Area" localSheetId="1">'FLUJO DE EFECTIVO 2014'!$A$1:$F$180</definedName>
    <definedName name="_xlnm.Print_Area" localSheetId="2">'FLUJO DE EFECTIVO 2015'!$A$1:$F$181</definedName>
    <definedName name="_xlnm.Print_Area" localSheetId="3">'FLUJO DE EFECTIVO 2016'!$A$1:$F$181</definedName>
    <definedName name="_xlnm.Print_Titles" localSheetId="1">'FLUJO DE EFECTIVO 2014'!$1:$9</definedName>
    <definedName name="_xlnm.Print_Titles" localSheetId="2">'FLUJO DE EFECTIVO 2015'!$1:$7</definedName>
    <definedName name="_xlnm.Print_Titles" localSheetId="3">'FLUJO DE EFECTIVO 2016'!$1:$7</definedName>
  </definedNames>
  <calcPr calcId="125725"/>
</workbook>
</file>

<file path=xl/calcChain.xml><?xml version="1.0" encoding="utf-8"?>
<calcChain xmlns="http://schemas.openxmlformats.org/spreadsheetml/2006/main">
  <c r="C174" i="28"/>
  <c r="F140"/>
  <c r="E140"/>
  <c r="D140"/>
  <c r="C140"/>
  <c r="F136"/>
  <c r="E136"/>
  <c r="D136"/>
  <c r="C136"/>
  <c r="F131"/>
  <c r="F121" s="1"/>
  <c r="E131"/>
  <c r="E121" s="1"/>
  <c r="D131"/>
  <c r="C131"/>
  <c r="C125"/>
  <c r="F123"/>
  <c r="E123"/>
  <c r="D123"/>
  <c r="C123"/>
  <c r="C121" s="1"/>
  <c r="D121"/>
  <c r="F116"/>
  <c r="E116"/>
  <c r="D116"/>
  <c r="C116"/>
  <c r="F112"/>
  <c r="E112"/>
  <c r="D112"/>
  <c r="C112"/>
  <c r="F107"/>
  <c r="E107"/>
  <c r="D107"/>
  <c r="C107"/>
  <c r="F105"/>
  <c r="E105"/>
  <c r="D105"/>
  <c r="C105"/>
  <c r="F102"/>
  <c r="E102"/>
  <c r="D102"/>
  <c r="C102"/>
  <c r="C100" s="1"/>
  <c r="F100"/>
  <c r="F98" s="1"/>
  <c r="F94" a="1"/>
  <c r="F94" s="1"/>
  <c r="E94"/>
  <c r="E94" a="1"/>
  <c r="D94" a="1"/>
  <c r="D94" s="1"/>
  <c r="C94"/>
  <c r="C94" a="1"/>
  <c r="F93" a="1"/>
  <c r="F93" s="1"/>
  <c r="F91" s="1"/>
  <c r="E93" a="1"/>
  <c r="E93" s="1"/>
  <c r="E91" s="1"/>
  <c r="D93" a="1"/>
  <c r="D93" s="1"/>
  <c r="C93" a="1"/>
  <c r="C93" s="1"/>
  <c r="C91" s="1"/>
  <c r="D91"/>
  <c r="F89" a="1"/>
  <c r="F89" s="1"/>
  <c r="F87" s="1"/>
  <c r="E89"/>
  <c r="E87" s="1"/>
  <c r="E89" a="1"/>
  <c r="D89" a="1"/>
  <c r="D89" s="1"/>
  <c r="C89" a="1"/>
  <c r="C89" s="1"/>
  <c r="C87" s="1"/>
  <c r="D87"/>
  <c r="F85" a="1"/>
  <c r="F85" s="1"/>
  <c r="E85" a="1"/>
  <c r="E85" s="1"/>
  <c r="D85" a="1"/>
  <c r="D85" s="1"/>
  <c r="C85"/>
  <c r="C85" a="1"/>
  <c r="F84" a="1"/>
  <c r="F84" s="1"/>
  <c r="F82" s="1"/>
  <c r="E84" a="1"/>
  <c r="E84" s="1"/>
  <c r="E82" s="1"/>
  <c r="D84" a="1"/>
  <c r="D84" s="1"/>
  <c r="C84" a="1"/>
  <c r="C84" s="1"/>
  <c r="C82" s="1"/>
  <c r="D82"/>
  <c r="F80" a="1"/>
  <c r="F80" s="1"/>
  <c r="E80"/>
  <c r="E80" a="1"/>
  <c r="D80" a="1"/>
  <c r="D80" s="1"/>
  <c r="C80" a="1"/>
  <c r="C80" s="1"/>
  <c r="F79" a="1"/>
  <c r="F79" s="1"/>
  <c r="E79" a="1"/>
  <c r="E79" s="1"/>
  <c r="D79" a="1"/>
  <c r="D79" s="1"/>
  <c r="C79" a="1"/>
  <c r="C79" s="1"/>
  <c r="F78" a="1"/>
  <c r="F78" s="1"/>
  <c r="E78"/>
  <c r="E78" a="1"/>
  <c r="D78" a="1"/>
  <c r="D78" s="1"/>
  <c r="C78" a="1"/>
  <c r="C78" s="1"/>
  <c r="F77" a="1"/>
  <c r="F77" s="1"/>
  <c r="F75" s="1"/>
  <c r="E77" a="1"/>
  <c r="E77" s="1"/>
  <c r="E75" s="1"/>
  <c r="E73" s="1"/>
  <c r="D77" a="1"/>
  <c r="D77" s="1"/>
  <c r="D75" s="1"/>
  <c r="D73" s="1"/>
  <c r="C77" a="1"/>
  <c r="C77" s="1"/>
  <c r="C75" s="1"/>
  <c r="E59"/>
  <c r="C59"/>
  <c r="C52"/>
  <c r="C50" s="1"/>
  <c r="F52"/>
  <c r="C73" l="1"/>
  <c r="C98"/>
  <c r="C147"/>
  <c r="C145" s="1"/>
  <c r="C170" s="1"/>
  <c r="C43"/>
  <c r="C168" s="1"/>
  <c r="D147"/>
  <c r="F147"/>
  <c r="E100"/>
  <c r="E52"/>
  <c r="D52"/>
  <c r="F59"/>
  <c r="D59"/>
  <c r="F73"/>
  <c r="D100"/>
  <c r="C172" l="1"/>
  <c r="D50"/>
  <c r="F50"/>
  <c r="E50"/>
  <c r="E147"/>
  <c r="E43"/>
  <c r="E168" s="1"/>
  <c r="E98"/>
  <c r="F145"/>
  <c r="D98"/>
  <c r="F43" l="1"/>
  <c r="D145"/>
  <c r="F170"/>
  <c r="E145"/>
  <c r="D43" l="1"/>
  <c r="D170"/>
  <c r="F168"/>
  <c r="E170"/>
  <c r="F172" l="1"/>
  <c r="D168"/>
  <c r="E172"/>
  <c r="D172" l="1"/>
  <c r="F174"/>
  <c r="D174" l="1"/>
  <c r="F166" i="25" l="1"/>
  <c r="E166"/>
  <c r="D166"/>
  <c r="C166"/>
  <c r="F165"/>
  <c r="E165"/>
  <c r="D165"/>
  <c r="C165"/>
  <c r="F163"/>
  <c r="E163"/>
  <c r="D163"/>
  <c r="C163"/>
  <c r="F161"/>
  <c r="E161"/>
  <c r="D161"/>
  <c r="C161"/>
  <c r="F159"/>
  <c r="E159"/>
  <c r="D159"/>
  <c r="C159"/>
  <c r="F157"/>
  <c r="E157"/>
  <c r="D157"/>
  <c r="C157"/>
  <c r="E152"/>
  <c r="O151"/>
  <c r="D151"/>
  <c r="F140"/>
  <c r="E140"/>
  <c r="D140"/>
  <c r="C140"/>
  <c r="F136"/>
  <c r="E136"/>
  <c r="D136"/>
  <c r="C136"/>
  <c r="F131"/>
  <c r="E131"/>
  <c r="E121" s="1"/>
  <c r="D131"/>
  <c r="D121" s="1"/>
  <c r="C131"/>
  <c r="C125"/>
  <c r="F123"/>
  <c r="E123"/>
  <c r="D123"/>
  <c r="C123"/>
  <c r="F121"/>
  <c r="C121"/>
  <c r="F116"/>
  <c r="E116"/>
  <c r="D116"/>
  <c r="C116"/>
  <c r="F112"/>
  <c r="E112"/>
  <c r="D112"/>
  <c r="C112"/>
  <c r="F107"/>
  <c r="E107"/>
  <c r="D107"/>
  <c r="C107"/>
  <c r="F105"/>
  <c r="F152" s="1"/>
  <c r="E105"/>
  <c r="D105"/>
  <c r="D152" s="1"/>
  <c r="C105"/>
  <c r="C152" s="1"/>
  <c r="F102"/>
  <c r="E102"/>
  <c r="D102"/>
  <c r="C102"/>
  <c r="F100"/>
  <c r="E100"/>
  <c r="D100"/>
  <c r="C100"/>
  <c r="F98"/>
  <c r="E98"/>
  <c r="D98"/>
  <c r="C98"/>
  <c r="F94" a="1"/>
  <c r="F94" s="1"/>
  <c r="E94" a="1"/>
  <c r="E94" s="1"/>
  <c r="D94" a="1"/>
  <c r="D94" s="1"/>
  <c r="C94" a="1"/>
  <c r="C94" s="1"/>
  <c r="F93" a="1"/>
  <c r="F93" s="1"/>
  <c r="F91" s="1"/>
  <c r="E93" a="1"/>
  <c r="E93" s="1"/>
  <c r="E91" s="1"/>
  <c r="D93" a="1"/>
  <c r="D93" s="1"/>
  <c r="D91" s="1"/>
  <c r="C93" a="1"/>
  <c r="C93" s="1"/>
  <c r="C91" s="1"/>
  <c r="F89" a="1"/>
  <c r="F89" s="1"/>
  <c r="F87" s="1"/>
  <c r="E89" a="1"/>
  <c r="E89" s="1"/>
  <c r="E87" s="1"/>
  <c r="D89" a="1"/>
  <c r="D89" s="1"/>
  <c r="D87" s="1"/>
  <c r="C89" a="1"/>
  <c r="C89" s="1"/>
  <c r="C87" s="1"/>
  <c r="F85" a="1"/>
  <c r="F85" s="1"/>
  <c r="E85" a="1"/>
  <c r="E85" s="1"/>
  <c r="D85" a="1"/>
  <c r="D85" s="1"/>
  <c r="C85" a="1"/>
  <c r="C85" s="1"/>
  <c r="F84" a="1"/>
  <c r="F84" s="1"/>
  <c r="F82" s="1"/>
  <c r="E84" a="1"/>
  <c r="E84" s="1"/>
  <c r="E82" s="1"/>
  <c r="D84" a="1"/>
  <c r="D84" s="1"/>
  <c r="D82" s="1"/>
  <c r="C84" a="1"/>
  <c r="C84" s="1"/>
  <c r="C82" s="1"/>
  <c r="F80" a="1"/>
  <c r="F80" s="1"/>
  <c r="E80" a="1"/>
  <c r="E80" s="1"/>
  <c r="D80" a="1"/>
  <c r="D80" s="1"/>
  <c r="C80" a="1"/>
  <c r="C80" s="1"/>
  <c r="F79" a="1"/>
  <c r="F79" s="1"/>
  <c r="E79" a="1"/>
  <c r="E79" s="1"/>
  <c r="D79" a="1"/>
  <c r="D79" s="1"/>
  <c r="C79" a="1"/>
  <c r="C79" s="1"/>
  <c r="F78" a="1"/>
  <c r="F78" s="1"/>
  <c r="E78" a="1"/>
  <c r="E78" s="1"/>
  <c r="D78" a="1"/>
  <c r="D78" s="1"/>
  <c r="C78" a="1"/>
  <c r="C78" s="1"/>
  <c r="F77" a="1"/>
  <c r="F77" s="1"/>
  <c r="F75" s="1"/>
  <c r="F73" s="1"/>
  <c r="E77" a="1"/>
  <c r="E77" s="1"/>
  <c r="E75" s="1"/>
  <c r="E73" s="1"/>
  <c r="D77" a="1"/>
  <c r="D77" s="1"/>
  <c r="D75" s="1"/>
  <c r="D73" s="1"/>
  <c r="C77" a="1"/>
  <c r="C77" s="1"/>
  <c r="C75" s="1"/>
  <c r="C73" s="1"/>
  <c r="F68"/>
  <c r="E68"/>
  <c r="D68"/>
  <c r="C68"/>
  <c r="F64"/>
  <c r="E64"/>
  <c r="D64"/>
  <c r="C64"/>
  <c r="F61"/>
  <c r="F156" s="1"/>
  <c r="F154" s="1"/>
  <c r="E61"/>
  <c r="E156" s="1"/>
  <c r="E154" s="1"/>
  <c r="D61"/>
  <c r="D156" s="1"/>
  <c r="C61"/>
  <c r="C156" s="1"/>
  <c r="C154" s="1"/>
  <c r="F59"/>
  <c r="E59"/>
  <c r="D59"/>
  <c r="C59"/>
  <c r="F56"/>
  <c r="F151" s="1"/>
  <c r="N151" s="1"/>
  <c r="E56"/>
  <c r="E151" s="1"/>
  <c r="D56"/>
  <c r="C56"/>
  <c r="C151" s="1"/>
  <c r="F55"/>
  <c r="F150" s="1"/>
  <c r="N150" s="1"/>
  <c r="E55"/>
  <c r="E150" s="1"/>
  <c r="D55"/>
  <c r="D150" s="1"/>
  <c r="C55"/>
  <c r="C150" s="1"/>
  <c r="F54"/>
  <c r="F149" s="1"/>
  <c r="E54"/>
  <c r="E149" s="1"/>
  <c r="E147" s="1"/>
  <c r="E145" s="1"/>
  <c r="E170" s="1"/>
  <c r="D54"/>
  <c r="D149" s="1"/>
  <c r="C54"/>
  <c r="C149" s="1"/>
  <c r="C147" s="1"/>
  <c r="C145" s="1"/>
  <c r="C170" s="1"/>
  <c r="F52"/>
  <c r="E52"/>
  <c r="D52"/>
  <c r="C52"/>
  <c r="F50"/>
  <c r="E50"/>
  <c r="D50"/>
  <c r="C50"/>
  <c r="F38"/>
  <c r="E38"/>
  <c r="D38"/>
  <c r="C38"/>
  <c r="F33"/>
  <c r="E33"/>
  <c r="D33"/>
  <c r="C33"/>
  <c r="F31"/>
  <c r="E31"/>
  <c r="D31"/>
  <c r="C31"/>
  <c r="F30"/>
  <c r="E30"/>
  <c r="D30"/>
  <c r="C30"/>
  <c r="F28"/>
  <c r="E28"/>
  <c r="D28"/>
  <c r="C28"/>
  <c r="F23"/>
  <c r="F43" s="1"/>
  <c r="F168" s="1"/>
  <c r="D23"/>
  <c r="C23"/>
  <c r="D20"/>
  <c r="D19"/>
  <c r="D18"/>
  <c r="D15" s="1"/>
  <c r="D43" s="1"/>
  <c r="D168" s="1"/>
  <c r="F15"/>
  <c r="E15"/>
  <c r="E43" s="1"/>
  <c r="E168" s="1"/>
  <c r="C15"/>
  <c r="C43" s="1"/>
  <c r="C168" s="1"/>
  <c r="C172" s="1"/>
  <c r="D11"/>
  <c r="C11"/>
  <c r="C174" s="1"/>
  <c r="F172" l="1"/>
  <c r="F174" s="1"/>
  <c r="N149"/>
  <c r="P149" s="1"/>
  <c r="F147"/>
  <c r="F145" s="1"/>
  <c r="F170" s="1"/>
  <c r="E172"/>
  <c r="D147"/>
  <c r="D145" s="1"/>
  <c r="D170" s="1"/>
  <c r="D172" s="1"/>
  <c r="D174" s="1"/>
  <c r="D154"/>
  <c r="F165" i="19" l="1"/>
  <c r="E165"/>
  <c r="D165"/>
  <c r="C165"/>
  <c r="F164"/>
  <c r="E164"/>
  <c r="D164"/>
  <c r="D162" s="1"/>
  <c r="C164"/>
  <c r="C162" s="1"/>
  <c r="F162"/>
  <c r="E162"/>
  <c r="F160"/>
  <c r="E160"/>
  <c r="D160"/>
  <c r="C160"/>
  <c r="F158"/>
  <c r="E158"/>
  <c r="D158"/>
  <c r="C158"/>
  <c r="F156"/>
  <c r="E156"/>
  <c r="D156"/>
  <c r="C156"/>
  <c r="C155"/>
  <c r="C153" s="1"/>
  <c r="F139"/>
  <c r="E139"/>
  <c r="D139"/>
  <c r="C139"/>
  <c r="F135"/>
  <c r="E135"/>
  <c r="D135"/>
  <c r="C135"/>
  <c r="F130"/>
  <c r="E130"/>
  <c r="E120" s="1"/>
  <c r="D130"/>
  <c r="C130"/>
  <c r="C124"/>
  <c r="F122"/>
  <c r="F120" s="1"/>
  <c r="E122"/>
  <c r="D122"/>
  <c r="C122"/>
  <c r="F115"/>
  <c r="E115"/>
  <c r="D115"/>
  <c r="C115"/>
  <c r="F111"/>
  <c r="E111"/>
  <c r="E31" s="1"/>
  <c r="E28" s="1"/>
  <c r="E43" s="1"/>
  <c r="E167" s="1"/>
  <c r="D111"/>
  <c r="C111"/>
  <c r="F106"/>
  <c r="E106"/>
  <c r="D106"/>
  <c r="C106"/>
  <c r="F151"/>
  <c r="E151"/>
  <c r="D151"/>
  <c r="C151"/>
  <c r="F99"/>
  <c r="E99"/>
  <c r="E97" s="1"/>
  <c r="C99"/>
  <c r="C97" s="1"/>
  <c r="F94" a="1"/>
  <c r="F94" s="1"/>
  <c r="E94" a="1"/>
  <c r="E94" s="1"/>
  <c r="D94" a="1"/>
  <c r="D94" s="1"/>
  <c r="C94"/>
  <c r="C94" a="1"/>
  <c r="F93" a="1"/>
  <c r="F93" s="1"/>
  <c r="F91" s="1"/>
  <c r="E93" a="1"/>
  <c r="E93" s="1"/>
  <c r="E91" s="1"/>
  <c r="D93" a="1"/>
  <c r="D93" s="1"/>
  <c r="D91" s="1"/>
  <c r="C93" a="1"/>
  <c r="C93" s="1"/>
  <c r="C91" s="1"/>
  <c r="F89" a="1"/>
  <c r="F89" s="1"/>
  <c r="F87" s="1"/>
  <c r="E89" a="1"/>
  <c r="E89" s="1"/>
  <c r="E87" s="1"/>
  <c r="D89" a="1"/>
  <c r="D89" s="1"/>
  <c r="D87" s="1"/>
  <c r="C89" a="1"/>
  <c r="C89" s="1"/>
  <c r="C87" s="1"/>
  <c r="F85" a="1"/>
  <c r="F85" s="1"/>
  <c r="E85" a="1"/>
  <c r="E85" s="1"/>
  <c r="D85" a="1"/>
  <c r="D85" s="1"/>
  <c r="C85" a="1"/>
  <c r="C85" s="1"/>
  <c r="F84" a="1"/>
  <c r="F84" s="1"/>
  <c r="F82" s="1"/>
  <c r="E84" a="1"/>
  <c r="E84" s="1"/>
  <c r="E82" s="1"/>
  <c r="D84" a="1"/>
  <c r="D84" s="1"/>
  <c r="D82" s="1"/>
  <c r="C84" a="1"/>
  <c r="C84" s="1"/>
  <c r="C82" s="1"/>
  <c r="F80" a="1"/>
  <c r="F80" s="1"/>
  <c r="E80" a="1"/>
  <c r="E80" s="1"/>
  <c r="D80" a="1"/>
  <c r="D80" s="1"/>
  <c r="C80" a="1"/>
  <c r="C80" s="1"/>
  <c r="F79" a="1"/>
  <c r="F79" s="1"/>
  <c r="E79" a="1"/>
  <c r="E79" s="1"/>
  <c r="D79" a="1"/>
  <c r="D79" s="1"/>
  <c r="C79" a="1"/>
  <c r="C79" s="1"/>
  <c r="F78" a="1"/>
  <c r="F78" s="1"/>
  <c r="E78" a="1"/>
  <c r="E78" s="1"/>
  <c r="D78" a="1"/>
  <c r="D78" s="1"/>
  <c r="C78" a="1"/>
  <c r="C78" s="1"/>
  <c r="F77" a="1"/>
  <c r="F77" s="1"/>
  <c r="F75" s="1"/>
  <c r="F73" s="1"/>
  <c r="E77" a="1"/>
  <c r="E77" s="1"/>
  <c r="E75" s="1"/>
  <c r="E73" s="1"/>
  <c r="D77" a="1"/>
  <c r="D77" s="1"/>
  <c r="D75" s="1"/>
  <c r="D73" s="1"/>
  <c r="C77" a="1"/>
  <c r="C77" s="1"/>
  <c r="C75" s="1"/>
  <c r="C73" s="1"/>
  <c r="F68"/>
  <c r="E68"/>
  <c r="D68"/>
  <c r="C68"/>
  <c r="F64"/>
  <c r="E64"/>
  <c r="D64"/>
  <c r="C64"/>
  <c r="F59"/>
  <c r="E155"/>
  <c r="C59"/>
  <c r="F150"/>
  <c r="D150"/>
  <c r="C150"/>
  <c r="F149"/>
  <c r="D149"/>
  <c r="C149"/>
  <c r="F148"/>
  <c r="D148"/>
  <c r="C148"/>
  <c r="D52"/>
  <c r="F38"/>
  <c r="E38"/>
  <c r="D38"/>
  <c r="C38"/>
  <c r="F33"/>
  <c r="E33"/>
  <c r="D33"/>
  <c r="C33"/>
  <c r="F31"/>
  <c r="D31"/>
  <c r="C31"/>
  <c r="C28" s="1"/>
  <c r="F23"/>
  <c r="D23"/>
  <c r="C23"/>
  <c r="D19"/>
  <c r="D18"/>
  <c r="F15"/>
  <c r="E15"/>
  <c r="C15"/>
  <c r="D11"/>
  <c r="C11"/>
  <c r="C173" s="1"/>
  <c r="C120" l="1"/>
  <c r="D120"/>
  <c r="D15"/>
  <c r="F97"/>
  <c r="F146"/>
  <c r="D146"/>
  <c r="E153"/>
  <c r="C43"/>
  <c r="C167" s="1"/>
  <c r="E52"/>
  <c r="E148"/>
  <c r="C146"/>
  <c r="C144" s="1"/>
  <c r="C169" s="1"/>
  <c r="E149"/>
  <c r="D99"/>
  <c r="F155"/>
  <c r="E150"/>
  <c r="F52"/>
  <c r="E59"/>
  <c r="D155"/>
  <c r="D59"/>
  <c r="C52"/>
  <c r="C50" s="1"/>
  <c r="C171" l="1"/>
  <c r="E146"/>
  <c r="E50"/>
  <c r="D153"/>
  <c r="F28"/>
  <c r="D50"/>
  <c r="F50"/>
  <c r="F153"/>
  <c r="D97"/>
  <c r="F144" l="1"/>
  <c r="D28"/>
  <c r="F169"/>
  <c r="F43"/>
  <c r="D144"/>
  <c r="E144"/>
  <c r="E169" l="1"/>
  <c r="D43"/>
  <c r="F167"/>
  <c r="D169"/>
  <c r="F171" l="1"/>
  <c r="D167"/>
  <c r="F173" l="1"/>
  <c r="D171"/>
  <c r="D173" l="1"/>
</calcChain>
</file>

<file path=xl/sharedStrings.xml><?xml version="1.0" encoding="utf-8"?>
<sst xmlns="http://schemas.openxmlformats.org/spreadsheetml/2006/main" count="385" uniqueCount="81">
  <si>
    <t>Monto Total del remanente</t>
  </si>
  <si>
    <t>Ingresos</t>
  </si>
  <si>
    <t>Egresos</t>
  </si>
  <si>
    <t>Vinculo a los Informes Analíticos</t>
  </si>
  <si>
    <t>Ejercicio.(dos Ejercicios fiscales Anteriores)</t>
  </si>
  <si>
    <t>ORGANISMOS , EMPRESAS Y FIDEICOMISOS DEL G.D.F</t>
  </si>
  <si>
    <t>(PESOS CON DECIMALES)</t>
  </si>
  <si>
    <t>ENTIDAD:   FIDEICOMISO DE RECUPERACIÓN CREDITICIA DEL DISTRITO FEDERAL, FIDERE III</t>
  </si>
  <si>
    <t>CONCEPTOS</t>
  </si>
  <si>
    <t>ORIGINAL</t>
  </si>
  <si>
    <t>MODIFICADO</t>
  </si>
  <si>
    <t>PROGRAMADO</t>
  </si>
  <si>
    <t>RECAUDADO</t>
  </si>
  <si>
    <t>INGRESOS PROPIOS</t>
  </si>
  <si>
    <t>VENTA DE BIENES</t>
  </si>
  <si>
    <t>VENTA DE SERVICIOS</t>
  </si>
  <si>
    <t>INGRESOS DIVERSOS</t>
  </si>
  <si>
    <t>VENTA DE INVERSIONES</t>
  </si>
  <si>
    <t>OTROS</t>
  </si>
  <si>
    <t>OPERACIONES AJENAS</t>
  </si>
  <si>
    <t>POR CUENTA DE TERCEROS</t>
  </si>
  <si>
    <t>POR EROGACIONES RECUPERABLES</t>
  </si>
  <si>
    <t>APORTACIONES DEL GDF</t>
  </si>
  <si>
    <t>CORRIENTES</t>
  </si>
  <si>
    <t>CAPITAL</t>
  </si>
  <si>
    <t>TRANSFERENCIAS DEL GOB. FED.</t>
  </si>
  <si>
    <t>TOTAL DE INGRESOS</t>
  </si>
  <si>
    <t>EJERCIDO</t>
  </si>
  <si>
    <t>GASTO</t>
  </si>
  <si>
    <t>RECURSOS PROPIOS</t>
  </si>
  <si>
    <t>GASTO CORRIENTE</t>
  </si>
  <si>
    <t>1000 SERVICIOS PERSONALES</t>
  </si>
  <si>
    <t>2000 MATERIALES Y SUMINISTROS</t>
  </si>
  <si>
    <t>3000 SERVICIOS GENERALES</t>
  </si>
  <si>
    <t>GASTO DE CAPITAL</t>
  </si>
  <si>
    <t>5000 BIENES MUEBLES, INMUEBLES E INTANGIBLES</t>
  </si>
  <si>
    <t>6000 OBRA PÚBLICA</t>
  </si>
  <si>
    <t>INVERSIÓN FINANCIERA</t>
  </si>
  <si>
    <t>7000 INVERSIÓN FINANCIERA   1/</t>
  </si>
  <si>
    <t>PAGO DE DEUDA</t>
  </si>
  <si>
    <t>9100 AMORTIZACIÓN</t>
  </si>
  <si>
    <t>9200 INTERESES</t>
  </si>
  <si>
    <t>CON FINANCIAMIENTO</t>
  </si>
  <si>
    <t>4000 AYUDAS, SUBSIDIOS Y TRANSFERENCIAS</t>
  </si>
  <si>
    <t>5000 BIENES MUEBLES E INMUEBLES</t>
  </si>
  <si>
    <t>CON APORTACIONES</t>
  </si>
  <si>
    <t>CON TRANSFERENCIAS</t>
  </si>
  <si>
    <t>GASTO TOTAL</t>
  </si>
  <si>
    <t>TOTAL INGRESOS</t>
  </si>
  <si>
    <t>TOTAL EGRESOS</t>
  </si>
  <si>
    <t>DISPONIBILIDAD PRESUPUESTAL</t>
  </si>
  <si>
    <t>DISPONIBILIDAD PRESUPUESTAL AL PERIODO</t>
  </si>
  <si>
    <t>1/ Incluye el gasto por Operaciones Ajenas</t>
  </si>
  <si>
    <t>ELABORO</t>
  </si>
  <si>
    <t>AUTORIZA</t>
  </si>
  <si>
    <t>C.P. CECILIA MENDOZA FRÍAS</t>
  </si>
  <si>
    <t>NOMBRE Y FIRMA</t>
  </si>
  <si>
    <t>INFORME PRESUPUESTAL DE FLUJO DE EFECTIVO</t>
  </si>
  <si>
    <t>ACUMULADO AL MES DE:</t>
  </si>
  <si>
    <t>DISPONIBILIDAD INICIAL</t>
  </si>
  <si>
    <t>INGRESOS</t>
  </si>
  <si>
    <t>7000 INVERSIÓN FINANCIERA Y OTRAS PROVISIONES  1/</t>
  </si>
  <si>
    <t>9500 ADEFAS</t>
  </si>
  <si>
    <t>7000 INVERSIÓN FINANCIERA Y OTRAS PROVISIONES   1/</t>
  </si>
  <si>
    <t>4000 TRANSFERENCIAS, ASIGNACIONES, SUBSIDIOS Y OTRAS AYUDAS</t>
  </si>
  <si>
    <t>C.P. CECILIA MENDOZA FRIAS</t>
  </si>
  <si>
    <t>Flujo de Efectivo Diciembre 2014</t>
  </si>
  <si>
    <t>Se  realizó una reducción líquida por $16,363,231.40 por la obtención de menores ingresos en relación al presupuesto original,  en venta de servicios por $15,741,079.42 por una menor recaudación a lo esperado en los intereses que dan las instituciones bancarias por la inversión de la recuperación de las carteras administradas  y una menor recuperación de las carteras gubernamentales repercutiendo en las comisiones que cobra el fideicomiso. En Ingresos Diversos,  por  $622,151.98 de las carteras R.H.P., Cartera Mypes Locales y Federales, cedida por Fondeco, y Focomi Mypes, propiedad de FIDERE, aún por las  acciones de las demandas judiciales, y por los importes recaudados  de la Cartera FONDECO DF. En Aportaciones del GDF, por $737,385.93, de las cantidades no utilizadas en el pago de comisiones bancarias y gratificación de fin de año.
La cantidad de $1.22  que se tiene en el original anual en la disponibilidad inicial, corresponde a nuestro remanente presupuestal pendiente de utilizar de ejercicios anteriores por $5,097,604.22 menos $ 5,097,603.00 que se incorporaron en nuestro presupuesto original en el rubro de Ingresos Diversos. Mientras que en el Modificado el importe de $627.66 corresponden a $3,840,626.44 del remanente presupuestal del 2013, mas 1.22 del original menos $3,840,000.00 que se incorporaron en el rubro de ingresos diversos. Se recibieron $9,050, 000.00 de Recursos adicionales en Aportaciones del Gobierno del Distrito Federal, a fin de subsanar el déficit presupuestal de los ingresos propios.</t>
  </si>
  <si>
    <t>C.P. ENNIA SAYIL VERTIZ BOLAÑOS</t>
  </si>
  <si>
    <t>Flujo de Efectivo Diciembre 2015</t>
  </si>
  <si>
    <t>LIC. ELISA LUGO IPIÑA</t>
  </si>
  <si>
    <t>|</t>
  </si>
  <si>
    <t>Flujo de Efectivo 2016</t>
  </si>
  <si>
    <t>Se alcanzó menores ingresos en venta de servicios por $117,659.35 por una menor recaudación repercutiendo en las comisiones que cobra el fideicomiso. En Ingresos Diversos,  una mayor recaudación por  $117,659.35  de las carteras R.H.P., Cartera Mypes Locales y Federales, cedida por Fondeco, y Focomi Mypes, propiedad de FIDERE,  por las  acciones de las demandas judiciales y la incorporación de la recuperación de seguros por siniestros por $70,902.57.  
Por otra parte la cantidad de  $627.41 que se tiene en el original anual en la disponibilidad inicial, corresponde a nuestro remanente presupuestal pendiente de utilizar de ejercicios anteriores . Mientras que el modificado por $2,154,865.48 corresponde al reconocimiento del remanente presupuestal 2014 por $3,923,538.07 mas 627.41 del saldo por aplicar de nuestros remanentes de ejercicios anteriores, menos 1,769,300.00 de utilización de los remanentes incluidos en  rubro de Ingresos Diversos.</t>
  </si>
  <si>
    <t>Periodo de actualización de la información: Anual</t>
  </si>
  <si>
    <t>Área(s) o unidad(es) administrativa(s) que genera(n) o posee(n) la información: Subgerencia de Finanzas y Control</t>
  </si>
  <si>
    <t>Fecha de actualización: 14/11/2016</t>
  </si>
  <si>
    <t>ORGANISMOS , EMPRESAS Y FIDEICOMISOS DEL GCDMX</t>
  </si>
  <si>
    <t>Se alcanzó menores ingresos en venta de servicios por $1,434,217.84  derivado principalmente a que aun no se reciben las aportaciones por las notificaciones de los creditos fiscales. En Ingresos Diversos,  una mayor recaudación por  $47,384.71 de las carteras R.H.P., Cartera Mypes Locales y Federales, cedida por Fondeco, y Focomi Mypes, propiedad de FIDERE,  por las  acciones de las demandas judiciales. En Venta de inversiones una mayor recaudación por $719,405.16  a lo esperado en los intereses que dan las instituciones bancarias por la inversión de la recuperación de las carteras administradas
Por otra parte la cantidad de  $2,154,865.48 que se tiene en el original anual en la disponibilidad inicial, corresponde a nuestro remanente presupuestal pendiente de utilizar de ejercicios anteriores . El  modificado se refiere a la disponibilidad inicial por $2,154,865.48 mas el remanente presupuestal de 2015 de $11,148,465.81  menos $1,153,000.00 por el reconocimiento denuestros remanentes  en Ingresos Diversos dando un total de $12,150,331.29.</t>
  </si>
  <si>
    <t xml:space="preserve"> Monto Total de remanentes de un ejercicio fiscal a otro</t>
  </si>
  <si>
    <t>Fecha de validación: 14/11/2016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</si>
</sst>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&quot;$&quot;#,##0.00"/>
    <numFmt numFmtId="167" formatCode="#,##0.0_ ;\-#,##0.0\ 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 tint="-4.9989318521683403E-2"/>
      <name val="Arial"/>
      <family val="2"/>
    </font>
    <font>
      <sz val="14"/>
      <color theme="0" tint="-4.9989318521683403E-2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4"/>
      <color indexed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D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1" fillId="0" borderId="0"/>
  </cellStyleXfs>
  <cellXfs count="186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3" fillId="0" borderId="0" xfId="2" applyFont="1" applyAlignment="1">
      <alignment horizontal="centerContinuous"/>
    </xf>
    <xf numFmtId="4" fontId="3" fillId="0" borderId="0" xfId="2" applyNumberFormat="1" applyFont="1" applyAlignment="1">
      <alignment horizontal="centerContinuous"/>
    </xf>
    <xf numFmtId="0" fontId="2" fillId="0" borderId="0" xfId="2" applyFont="1"/>
    <xf numFmtId="0" fontId="4" fillId="0" borderId="0" xfId="2" applyFont="1" applyAlignment="1">
      <alignment horizontal="centerContinuous" vertical="top"/>
    </xf>
    <xf numFmtId="0" fontId="3" fillId="0" borderId="0" xfId="2" applyFont="1"/>
    <xf numFmtId="0" fontId="5" fillId="0" borderId="0" xfId="2" applyFont="1"/>
    <xf numFmtId="4" fontId="5" fillId="0" borderId="0" xfId="2" applyNumberFormat="1" applyFont="1"/>
    <xf numFmtId="15" fontId="3" fillId="0" borderId="0" xfId="2" applyNumberFormat="1" applyFont="1" applyAlignment="1">
      <alignment horizontal="right"/>
    </xf>
    <xf numFmtId="4" fontId="2" fillId="0" borderId="0" xfId="2" applyNumberFormat="1" applyFont="1"/>
    <xf numFmtId="164" fontId="2" fillId="0" borderId="0" xfId="2" applyNumberFormat="1" applyFont="1"/>
    <xf numFmtId="43" fontId="2" fillId="0" borderId="0" xfId="2" applyNumberFormat="1" applyFont="1"/>
    <xf numFmtId="43" fontId="2" fillId="0" borderId="0" xfId="3" applyFont="1"/>
    <xf numFmtId="43" fontId="13" fillId="2" borderId="9" xfId="3" applyFont="1" applyFill="1" applyBorder="1"/>
    <xf numFmtId="4" fontId="13" fillId="0" borderId="9" xfId="4" applyNumberFormat="1" applyFont="1" applyBorder="1"/>
    <xf numFmtId="164" fontId="13" fillId="0" borderId="9" xfId="3" applyNumberFormat="1" applyFont="1" applyBorder="1"/>
    <xf numFmtId="0" fontId="13" fillId="0" borderId="7" xfId="4" applyFont="1" applyBorder="1"/>
    <xf numFmtId="0" fontId="14" fillId="0" borderId="0" xfId="4" applyFont="1" applyBorder="1"/>
    <xf numFmtId="0" fontId="14" fillId="0" borderId="7" xfId="4" applyFont="1" applyBorder="1"/>
    <xf numFmtId="0" fontId="13" fillId="0" borderId="0" xfId="4" applyFont="1" applyBorder="1"/>
    <xf numFmtId="0" fontId="14" fillId="0" borderId="10" xfId="4" applyFont="1" applyBorder="1"/>
    <xf numFmtId="0" fontId="13" fillId="0" borderId="11" xfId="4" applyFont="1" applyBorder="1"/>
    <xf numFmtId="164" fontId="13" fillId="0" borderId="12" xfId="3" applyNumberFormat="1" applyFont="1" applyBorder="1"/>
    <xf numFmtId="0" fontId="14" fillId="0" borderId="11" xfId="4" applyFont="1" applyBorder="1"/>
    <xf numFmtId="164" fontId="13" fillId="0" borderId="11" xfId="3" applyNumberFormat="1" applyFont="1" applyBorder="1"/>
    <xf numFmtId="0" fontId="13" fillId="0" borderId="2" xfId="4" applyFont="1" applyBorder="1"/>
    <xf numFmtId="0" fontId="14" fillId="0" borderId="3" xfId="4" applyFont="1" applyBorder="1"/>
    <xf numFmtId="164" fontId="13" fillId="0" borderId="1" xfId="3" applyNumberFormat="1" applyFont="1" applyBorder="1"/>
    <xf numFmtId="164" fontId="13" fillId="0" borderId="0" xfId="3" applyNumberFormat="1" applyFont="1" applyBorder="1"/>
    <xf numFmtId="4" fontId="14" fillId="0" borderId="0" xfId="4" applyNumberFormat="1" applyFont="1"/>
    <xf numFmtId="0" fontId="14" fillId="0" borderId="0" xfId="4" applyFont="1"/>
    <xf numFmtId="4" fontId="14" fillId="0" borderId="9" xfId="4" applyNumberFormat="1" applyFont="1" applyBorder="1"/>
    <xf numFmtId="0" fontId="14" fillId="0" borderId="9" xfId="4" applyFont="1" applyBorder="1"/>
    <xf numFmtId="164" fontId="13" fillId="0" borderId="9" xfId="4" applyNumberFormat="1" applyFont="1" applyBorder="1"/>
    <xf numFmtId="164" fontId="14" fillId="0" borderId="9" xfId="4" applyNumberFormat="1" applyFont="1" applyBorder="1"/>
    <xf numFmtId="164" fontId="14" fillId="0" borderId="12" xfId="4" applyNumberFormat="1" applyFont="1" applyBorder="1"/>
    <xf numFmtId="164" fontId="14" fillId="0" borderId="0" xfId="4" applyNumberFormat="1" applyFont="1"/>
    <xf numFmtId="164" fontId="13" fillId="0" borderId="6" xfId="4" applyNumberFormat="1" applyFont="1" applyBorder="1"/>
    <xf numFmtId="164" fontId="14" fillId="0" borderId="13" xfId="4" applyNumberFormat="1" applyFont="1" applyBorder="1"/>
    <xf numFmtId="164" fontId="13" fillId="0" borderId="9" xfId="4" applyNumberFormat="1" applyFont="1" applyBorder="1" applyProtection="1">
      <protection locked="0"/>
    </xf>
    <xf numFmtId="164" fontId="13" fillId="0" borderId="1" xfId="4" applyNumberFormat="1" applyFont="1" applyBorder="1"/>
    <xf numFmtId="164" fontId="13" fillId="0" borderId="3" xfId="4" applyNumberFormat="1" applyFont="1" applyBorder="1"/>
    <xf numFmtId="0" fontId="3" fillId="0" borderId="0" xfId="2" applyFont="1" applyAlignment="1">
      <alignment horizontal="center"/>
    </xf>
    <xf numFmtId="0" fontId="7" fillId="0" borderId="0" xfId="2" applyFont="1" applyAlignment="1">
      <alignment horizontal="centerContinuous"/>
    </xf>
    <xf numFmtId="0" fontId="8" fillId="0" borderId="0" xfId="2" applyFont="1" applyAlignment="1">
      <alignment horizontal="centerContinuous"/>
    </xf>
    <xf numFmtId="4" fontId="8" fillId="0" borderId="0" xfId="2" applyNumberFormat="1" applyFont="1" applyAlignment="1">
      <alignment horizontal="centerContinuous"/>
    </xf>
    <xf numFmtId="0" fontId="9" fillId="0" borderId="0" xfId="2" applyFont="1" applyAlignment="1">
      <alignment horizontal="centerContinuous" vertical="top"/>
    </xf>
    <xf numFmtId="0" fontId="10" fillId="3" borderId="14" xfId="2" applyFont="1" applyFill="1" applyBorder="1" applyAlignment="1">
      <alignment horizontal="centerContinuous" vertical="center"/>
    </xf>
    <xf numFmtId="0" fontId="11" fillId="3" borderId="14" xfId="2" applyFont="1" applyFill="1" applyBorder="1" applyAlignment="1">
      <alignment horizontal="centerContinuous" vertical="center"/>
    </xf>
    <xf numFmtId="4" fontId="10" fillId="3" borderId="14" xfId="2" applyNumberFormat="1" applyFont="1" applyFill="1" applyBorder="1" applyAlignment="1">
      <alignment horizontal="center" vertical="center"/>
    </xf>
    <xf numFmtId="0" fontId="10" fillId="3" borderId="14" xfId="2" applyFont="1" applyFill="1" applyBorder="1" applyAlignment="1">
      <alignment horizontal="center" vertical="center"/>
    </xf>
    <xf numFmtId="0" fontId="4" fillId="0" borderId="11" xfId="2" applyFont="1" applyBorder="1"/>
    <xf numFmtId="0" fontId="2" fillId="0" borderId="11" xfId="2" applyFont="1" applyBorder="1"/>
    <xf numFmtId="4" fontId="4" fillId="0" borderId="11" xfId="2" applyNumberFormat="1" applyFont="1" applyBorder="1"/>
    <xf numFmtId="0" fontId="9" fillId="0" borderId="4" xfId="2" applyFont="1" applyBorder="1"/>
    <xf numFmtId="0" fontId="12" fillId="0" borderId="5" xfId="2" applyFont="1" applyBorder="1"/>
    <xf numFmtId="4" fontId="9" fillId="0" borderId="6" xfId="2" applyNumberFormat="1" applyFont="1" applyBorder="1"/>
    <xf numFmtId="0" fontId="13" fillId="0" borderId="7" xfId="2" applyFont="1" applyBorder="1" applyAlignment="1">
      <alignment horizontal="centerContinuous"/>
    </xf>
    <xf numFmtId="0" fontId="14" fillId="0" borderId="8" xfId="2" applyFont="1" applyBorder="1" applyAlignment="1">
      <alignment horizontal="centerContinuous"/>
    </xf>
    <xf numFmtId="4" fontId="13" fillId="0" borderId="9" xfId="2" applyNumberFormat="1" applyFont="1" applyBorder="1"/>
    <xf numFmtId="0" fontId="13" fillId="0" borderId="7" xfId="2" applyFont="1" applyBorder="1"/>
    <xf numFmtId="0" fontId="14" fillId="0" borderId="8" xfId="2" applyFont="1" applyBorder="1"/>
    <xf numFmtId="0" fontId="15" fillId="0" borderId="0" xfId="2" applyFont="1" applyBorder="1" applyAlignment="1">
      <alignment horizontal="center"/>
    </xf>
    <xf numFmtId="0" fontId="14" fillId="0" borderId="0" xfId="2" applyFont="1" applyBorder="1"/>
    <xf numFmtId="0" fontId="14" fillId="0" borderId="7" xfId="2" applyFont="1" applyBorder="1"/>
    <xf numFmtId="0" fontId="13" fillId="0" borderId="0" xfId="2" applyFont="1" applyBorder="1"/>
    <xf numFmtId="0" fontId="14" fillId="0" borderId="0" xfId="2" applyFont="1"/>
    <xf numFmtId="0" fontId="13" fillId="0" borderId="3" xfId="2" applyFont="1" applyBorder="1"/>
    <xf numFmtId="0" fontId="14" fillId="0" borderId="3" xfId="2" applyFont="1" applyBorder="1"/>
    <xf numFmtId="4" fontId="13" fillId="0" borderId="3" xfId="2" applyNumberFormat="1" applyFont="1" applyBorder="1"/>
    <xf numFmtId="0" fontId="15" fillId="0" borderId="7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justify" vertical="top" wrapText="1"/>
    </xf>
    <xf numFmtId="0" fontId="14" fillId="0" borderId="10" xfId="2" applyFont="1" applyBorder="1"/>
    <xf numFmtId="0" fontId="13" fillId="0" borderId="11" xfId="2" applyFont="1" applyBorder="1"/>
    <xf numFmtId="0" fontId="13" fillId="0" borderId="4" xfId="2" applyFont="1" applyBorder="1" applyAlignment="1">
      <alignment horizontal="centerContinuous"/>
    </xf>
    <xf numFmtId="0" fontId="14" fillId="0" borderId="13" xfId="2" applyFont="1" applyBorder="1" applyAlignment="1">
      <alignment horizontal="centerContinuous"/>
    </xf>
    <xf numFmtId="0" fontId="14" fillId="0" borderId="11" xfId="2" applyFont="1" applyBorder="1"/>
    <xf numFmtId="0" fontId="14" fillId="0" borderId="13" xfId="2" applyFont="1" applyBorder="1"/>
    <xf numFmtId="0" fontId="13" fillId="0" borderId="13" xfId="2" applyFont="1" applyBorder="1" applyAlignment="1">
      <alignment horizontal="centerContinuous"/>
    </xf>
    <xf numFmtId="0" fontId="13" fillId="0" borderId="2" xfId="2" applyFont="1" applyBorder="1"/>
    <xf numFmtId="0" fontId="13" fillId="0" borderId="0" xfId="2" applyFont="1" applyFill="1" applyBorder="1"/>
    <xf numFmtId="4" fontId="14" fillId="0" borderId="0" xfId="2" applyNumberFormat="1" applyFont="1"/>
    <xf numFmtId="0" fontId="13" fillId="0" borderId="0" xfId="2" applyFont="1" applyAlignment="1">
      <alignment horizontal="center"/>
    </xf>
    <xf numFmtId="4" fontId="13" fillId="0" borderId="0" xfId="2" applyNumberFormat="1" applyFont="1"/>
    <xf numFmtId="0" fontId="13" fillId="0" borderId="0" xfId="2" applyFont="1"/>
    <xf numFmtId="0" fontId="13" fillId="0" borderId="0" xfId="2" applyFont="1" applyAlignment="1">
      <alignment horizontal="centerContinuous"/>
    </xf>
    <xf numFmtId="0" fontId="7" fillId="0" borderId="0" xfId="12" applyFont="1" applyAlignment="1">
      <alignment horizontal="centerContinuous"/>
    </xf>
    <xf numFmtId="0" fontId="8" fillId="0" borderId="0" xfId="12" applyFont="1" applyAlignment="1">
      <alignment horizontal="centerContinuous"/>
    </xf>
    <xf numFmtId="4" fontId="8" fillId="0" borderId="0" xfId="12" applyNumberFormat="1" applyFont="1" applyAlignment="1">
      <alignment horizontal="centerContinuous"/>
    </xf>
    <xf numFmtId="0" fontId="2" fillId="0" borderId="0" xfId="12" applyFont="1"/>
    <xf numFmtId="0" fontId="9" fillId="0" borderId="0" xfId="12" applyFont="1" applyAlignment="1">
      <alignment horizontal="centerContinuous" vertical="top"/>
    </xf>
    <xf numFmtId="0" fontId="4" fillId="0" borderId="0" xfId="12" applyFont="1" applyAlignment="1">
      <alignment horizontal="centerContinuous" vertical="top"/>
    </xf>
    <xf numFmtId="0" fontId="3" fillId="0" borderId="0" xfId="12" applyFont="1" applyAlignment="1">
      <alignment horizontal="centerContinuous"/>
    </xf>
    <xf numFmtId="4" fontId="3" fillId="0" borderId="0" xfId="12" applyNumberFormat="1" applyFont="1" applyAlignment="1">
      <alignment horizontal="centerContinuous"/>
    </xf>
    <xf numFmtId="0" fontId="3" fillId="0" borderId="0" xfId="12" applyFont="1"/>
    <xf numFmtId="0" fontId="5" fillId="0" borderId="0" xfId="12" applyFont="1"/>
    <xf numFmtId="4" fontId="5" fillId="0" borderId="0" xfId="12" applyNumberFormat="1" applyFont="1"/>
    <xf numFmtId="0" fontId="3" fillId="0" borderId="0" xfId="12" applyFont="1" applyAlignment="1">
      <alignment horizontal="center"/>
    </xf>
    <xf numFmtId="15" fontId="3" fillId="0" borderId="0" xfId="12" applyNumberFormat="1" applyFont="1" applyAlignment="1">
      <alignment horizontal="center"/>
    </xf>
    <xf numFmtId="0" fontId="10" fillId="3" borderId="14" xfId="12" applyFont="1" applyFill="1" applyBorder="1" applyAlignment="1">
      <alignment horizontal="centerContinuous" vertical="center"/>
    </xf>
    <xf numFmtId="0" fontId="11" fillId="3" borderId="14" xfId="12" applyFont="1" applyFill="1" applyBorder="1" applyAlignment="1">
      <alignment horizontal="centerContinuous" vertical="center"/>
    </xf>
    <xf numFmtId="4" fontId="10" fillId="3" borderId="14" xfId="12" applyNumberFormat="1" applyFont="1" applyFill="1" applyBorder="1" applyAlignment="1">
      <alignment horizontal="center" vertical="center"/>
    </xf>
    <xf numFmtId="0" fontId="10" fillId="3" borderId="14" xfId="12" applyFont="1" applyFill="1" applyBorder="1" applyAlignment="1">
      <alignment horizontal="center" vertical="center"/>
    </xf>
    <xf numFmtId="0" fontId="4" fillId="0" borderId="11" xfId="12" applyFont="1" applyBorder="1"/>
    <xf numFmtId="0" fontId="2" fillId="0" borderId="11" xfId="12" applyFont="1" applyBorder="1"/>
    <xf numFmtId="4" fontId="4" fillId="0" borderId="11" xfId="12" applyNumberFormat="1" applyFont="1" applyBorder="1"/>
    <xf numFmtId="0" fontId="9" fillId="0" borderId="4" xfId="12" applyFont="1" applyBorder="1"/>
    <xf numFmtId="0" fontId="12" fillId="0" borderId="5" xfId="12" applyFont="1" applyBorder="1"/>
    <xf numFmtId="4" fontId="9" fillId="0" borderId="6" xfId="12" applyNumberFormat="1" applyFont="1" applyBorder="1"/>
    <xf numFmtId="0" fontId="13" fillId="0" borderId="7" xfId="12" applyFont="1" applyBorder="1" applyAlignment="1">
      <alignment horizontal="centerContinuous"/>
    </xf>
    <xf numFmtId="0" fontId="14" fillId="0" borderId="8" xfId="12" applyFont="1" applyBorder="1" applyAlignment="1">
      <alignment horizontal="centerContinuous"/>
    </xf>
    <xf numFmtId="4" fontId="13" fillId="0" borderId="9" xfId="12" applyNumberFormat="1" applyFont="1" applyBorder="1"/>
    <xf numFmtId="0" fontId="13" fillId="0" borderId="7" xfId="12" applyFont="1" applyBorder="1"/>
    <xf numFmtId="0" fontId="14" fillId="0" borderId="8" xfId="12" applyFont="1" applyBorder="1"/>
    <xf numFmtId="0" fontId="15" fillId="0" borderId="0" xfId="12" applyFont="1" applyBorder="1" applyAlignment="1">
      <alignment horizontal="center"/>
    </xf>
    <xf numFmtId="0" fontId="14" fillId="0" borderId="0" xfId="12" applyFont="1" applyBorder="1"/>
    <xf numFmtId="0" fontId="14" fillId="0" borderId="7" xfId="12" applyFont="1" applyBorder="1"/>
    <xf numFmtId="0" fontId="13" fillId="0" borderId="0" xfId="12" applyFont="1" applyBorder="1"/>
    <xf numFmtId="0" fontId="14" fillId="0" borderId="0" xfId="12" applyFont="1"/>
    <xf numFmtId="0" fontId="13" fillId="0" borderId="3" xfId="12" applyFont="1" applyBorder="1"/>
    <xf numFmtId="0" fontId="14" fillId="0" borderId="3" xfId="12" applyFont="1" applyBorder="1"/>
    <xf numFmtId="4" fontId="13" fillId="0" borderId="3" xfId="12" applyNumberFormat="1" applyFont="1" applyBorder="1"/>
    <xf numFmtId="0" fontId="15" fillId="0" borderId="7" xfId="12" applyFont="1" applyBorder="1" applyAlignment="1">
      <alignment horizontal="centerContinuous"/>
    </xf>
    <xf numFmtId="0" fontId="13" fillId="0" borderId="0" xfId="12" applyFont="1" applyBorder="1" applyAlignment="1">
      <alignment horizontal="centerContinuous"/>
    </xf>
    <xf numFmtId="0" fontId="14" fillId="0" borderId="10" xfId="12" applyFont="1" applyBorder="1"/>
    <xf numFmtId="0" fontId="13" fillId="0" borderId="11" xfId="12" applyFont="1" applyBorder="1"/>
    <xf numFmtId="0" fontId="13" fillId="0" borderId="4" xfId="12" applyFont="1" applyBorder="1" applyAlignment="1">
      <alignment horizontal="centerContinuous"/>
    </xf>
    <xf numFmtId="0" fontId="14" fillId="0" borderId="13" xfId="12" applyFont="1" applyBorder="1" applyAlignment="1">
      <alignment horizontal="centerContinuous"/>
    </xf>
    <xf numFmtId="0" fontId="14" fillId="0" borderId="11" xfId="12" applyFont="1" applyBorder="1"/>
    <xf numFmtId="0" fontId="14" fillId="0" borderId="13" xfId="12" applyFont="1" applyBorder="1"/>
    <xf numFmtId="0" fontId="13" fillId="0" borderId="0" xfId="12" applyFont="1" applyBorder="1" applyAlignment="1">
      <alignment horizontal="justify" vertical="top" wrapText="1"/>
    </xf>
    <xf numFmtId="0" fontId="13" fillId="0" borderId="13" xfId="12" applyFont="1" applyBorder="1" applyAlignment="1">
      <alignment horizontal="centerContinuous"/>
    </xf>
    <xf numFmtId="0" fontId="13" fillId="0" borderId="2" xfId="12" applyFont="1" applyBorder="1"/>
    <xf numFmtId="0" fontId="13" fillId="0" borderId="0" xfId="12" applyFont="1" applyFill="1" applyBorder="1"/>
    <xf numFmtId="4" fontId="14" fillId="0" borderId="0" xfId="12" applyNumberFormat="1" applyFont="1"/>
    <xf numFmtId="0" fontId="13" fillId="0" borderId="0" xfId="12" applyFont="1" applyAlignment="1">
      <alignment horizontal="center"/>
    </xf>
    <xf numFmtId="4" fontId="13" fillId="0" borderId="0" xfId="12" applyNumberFormat="1" applyFont="1"/>
    <xf numFmtId="0" fontId="13" fillId="0" borderId="0" xfId="12" applyFont="1"/>
    <xf numFmtId="0" fontId="13" fillId="0" borderId="0" xfId="12" applyFont="1" applyAlignment="1">
      <alignment horizontal="centerContinuous"/>
    </xf>
    <xf numFmtId="4" fontId="2" fillId="0" borderId="0" xfId="12" applyNumberFormat="1" applyFont="1"/>
    <xf numFmtId="164" fontId="2" fillId="0" borderId="0" xfId="12" applyNumberFormat="1" applyFont="1"/>
    <xf numFmtId="43" fontId="2" fillId="0" borderId="0" xfId="12" applyNumberFormat="1" applyFont="1"/>
    <xf numFmtId="0" fontId="20" fillId="0" borderId="0" xfId="12" applyFont="1"/>
    <xf numFmtId="2" fontId="5" fillId="0" borderId="0" xfId="12" applyNumberFormat="1" applyFont="1"/>
    <xf numFmtId="43" fontId="5" fillId="0" borderId="0" xfId="3" applyFont="1"/>
    <xf numFmtId="43" fontId="5" fillId="0" borderId="0" xfId="12" applyNumberFormat="1" applyFont="1"/>
    <xf numFmtId="43" fontId="3" fillId="0" borderId="0" xfId="3" applyFont="1" applyFill="1" applyBorder="1"/>
    <xf numFmtId="164" fontId="5" fillId="0" borderId="0" xfId="12" applyNumberFormat="1" applyFont="1"/>
    <xf numFmtId="166" fontId="19" fillId="0" borderId="0" xfId="12" applyNumberFormat="1"/>
    <xf numFmtId="0" fontId="5" fillId="0" borderId="0" xfId="3" applyNumberFormat="1" applyFont="1"/>
    <xf numFmtId="43" fontId="3" fillId="0" borderId="0" xfId="3" applyFont="1" applyFill="1" applyBorder="1" applyAlignment="1">
      <alignment wrapText="1"/>
    </xf>
    <xf numFmtId="167" fontId="5" fillId="0" borderId="0" xfId="12" applyNumberFormat="1" applyFont="1"/>
    <xf numFmtId="167" fontId="5" fillId="0" borderId="0" xfId="3" applyNumberFormat="1" applyFont="1"/>
    <xf numFmtId="0" fontId="2" fillId="0" borderId="0" xfId="3" applyNumberFormat="1" applyFont="1"/>
    <xf numFmtId="165" fontId="21" fillId="0" borderId="0" xfId="3" applyNumberFormat="1" applyFont="1"/>
    <xf numFmtId="43" fontId="21" fillId="0" borderId="0" xfId="3" applyFont="1"/>
    <xf numFmtId="0" fontId="3" fillId="0" borderId="0" xfId="2" applyFont="1" applyAlignment="1">
      <alignment horizontal="center"/>
    </xf>
    <xf numFmtId="0" fontId="13" fillId="0" borderId="0" xfId="2" applyFont="1" applyBorder="1" applyAlignment="1">
      <alignment horizontal="justify" vertical="top" wrapText="1"/>
    </xf>
    <xf numFmtId="0" fontId="13" fillId="0" borderId="0" xfId="2" applyFont="1" applyAlignment="1">
      <alignment horizontal="center"/>
    </xf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0" fillId="0" borderId="0" xfId="2" applyFont="1"/>
    <xf numFmtId="15" fontId="3" fillId="0" borderId="0" xfId="2" applyNumberFormat="1" applyFont="1" applyAlignment="1">
      <alignment horizontal="center"/>
    </xf>
    <xf numFmtId="0" fontId="10" fillId="4" borderId="15" xfId="2" applyFont="1" applyFill="1" applyBorder="1" applyAlignment="1">
      <alignment horizontal="centerContinuous" vertical="center"/>
    </xf>
    <xf numFmtId="0" fontId="11" fillId="4" borderId="15" xfId="2" applyFont="1" applyFill="1" applyBorder="1" applyAlignment="1">
      <alignment horizontal="centerContinuous" vertical="center"/>
    </xf>
    <xf numFmtId="4" fontId="10" fillId="4" borderId="15" xfId="2" applyNumberFormat="1" applyFont="1" applyFill="1" applyBorder="1" applyAlignment="1">
      <alignment horizontal="center" vertical="center"/>
    </xf>
    <xf numFmtId="0" fontId="10" fillId="4" borderId="15" xfId="2" applyFont="1" applyFill="1" applyBorder="1" applyAlignment="1">
      <alignment horizontal="center" vertical="center"/>
    </xf>
    <xf numFmtId="2" fontId="5" fillId="0" borderId="0" xfId="2" applyNumberFormat="1" applyFont="1"/>
    <xf numFmtId="43" fontId="5" fillId="0" borderId="0" xfId="2" applyNumberFormat="1" applyFont="1"/>
    <xf numFmtId="164" fontId="5" fillId="0" borderId="0" xfId="2" applyNumberFormat="1" applyFont="1"/>
    <xf numFmtId="4" fontId="1" fillId="0" borderId="0" xfId="13" applyNumberFormat="1"/>
    <xf numFmtId="167" fontId="5" fillId="0" borderId="0" xfId="2" applyNumberFormat="1" applyFont="1"/>
    <xf numFmtId="165" fontId="5" fillId="0" borderId="0" xfId="3" applyNumberFormat="1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3" fillId="0" borderId="0" xfId="2" applyFont="1" applyBorder="1" applyAlignment="1">
      <alignment horizontal="justify" vertical="top" wrapText="1"/>
    </xf>
    <xf numFmtId="0" fontId="13" fillId="0" borderId="0" xfId="2" applyFont="1" applyAlignment="1">
      <alignment horizontal="center"/>
    </xf>
    <xf numFmtId="0" fontId="13" fillId="0" borderId="0" xfId="12" applyFont="1" applyBorder="1" applyAlignment="1">
      <alignment horizontal="justify" vertical="top" wrapText="1"/>
    </xf>
    <xf numFmtId="0" fontId="13" fillId="0" borderId="0" xfId="12" applyFont="1" applyAlignment="1">
      <alignment horizontal="center"/>
    </xf>
    <xf numFmtId="0" fontId="25" fillId="5" borderId="1" xfId="0" applyFont="1" applyFill="1" applyBorder="1" applyAlignment="1">
      <alignment horizontal="justify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14">
    <cellStyle name="Millares" xfId="1" builtinId="3"/>
    <cellStyle name="Millares 2" xfId="3"/>
    <cellStyle name="Millares 3" xfId="5"/>
    <cellStyle name="Millares 4" xfId="7"/>
    <cellStyle name="Millares 5" xfId="9"/>
    <cellStyle name="Normal" xfId="0" builtinId="0"/>
    <cellStyle name="Normal 2" xfId="2"/>
    <cellStyle name="Normal 3" xfId="6"/>
    <cellStyle name="Normal 3 2" xfId="13"/>
    <cellStyle name="Normal 4" xfId="8"/>
    <cellStyle name="Normal 5" xfId="10"/>
    <cellStyle name="Normal 6" xfId="11"/>
    <cellStyle name="Normal 7" xfId="12"/>
    <cellStyle name="Normal_FORMATO FLUJO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9526</xdr:rowOff>
    </xdr:from>
    <xdr:to>
      <xdr:col>2</xdr:col>
      <xdr:colOff>114300</xdr:colOff>
      <xdr:row>4</xdr:row>
      <xdr:rowOff>29028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" y="390526"/>
          <a:ext cx="1247775" cy="40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990600</xdr:colOff>
      <xdr:row>1</xdr:row>
      <xdr:rowOff>123825</xdr:rowOff>
    </xdr:from>
    <xdr:to>
      <xdr:col>4</xdr:col>
      <xdr:colOff>1528969</xdr:colOff>
      <xdr:row>4</xdr:row>
      <xdr:rowOff>28575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6925" y="31432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1698625</xdr:colOff>
      <xdr:row>3</xdr:row>
      <xdr:rowOff>242570</xdr:rowOff>
    </xdr:to>
    <xdr:pic>
      <xdr:nvPicPr>
        <xdr:cNvPr id="2" name="1 Imagen" descr="Descripción: logo b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879600" cy="1014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1698625</xdr:colOff>
      <xdr:row>3</xdr:row>
      <xdr:rowOff>242570</xdr:rowOff>
    </xdr:to>
    <xdr:pic>
      <xdr:nvPicPr>
        <xdr:cNvPr id="2" name="1 Imagen" descr="Descripción: logo b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879600" cy="1014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2386330</xdr:colOff>
      <xdr:row>3</xdr:row>
      <xdr:rowOff>221615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04825"/>
          <a:ext cx="2386330" cy="5359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endoza/Documents/SUBGERENCIA%20DE%20FINANZAS/2015/FLUJO%20DE%20EFECTIVO%202015/Flujo%20de%20Efectivo%20al%2031%20de%20Diciembre%20de%202015%20DEFINITI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endoza/Documents/SUBGERENCIA%20DE%20FINANZAS/2016/FLUJO%20DE%20EFECTIVO%202016/Flujo%20de%20Efectivo%20al%2030%20de%20Septiembre%20de%20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iciembre"/>
      <sheetName val="Analítico Diciembre"/>
    </sheetNames>
    <sheetDataSet>
      <sheetData sheetId="0"/>
      <sheetData sheetId="1">
        <row r="10">
          <cell r="Q10">
            <v>80001</v>
          </cell>
          <cell r="R10">
            <v>80001</v>
          </cell>
          <cell r="S10">
            <v>80001</v>
          </cell>
          <cell r="U10">
            <v>55200</v>
          </cell>
        </row>
        <row r="12">
          <cell r="Q12">
            <v>35000</v>
          </cell>
          <cell r="R12">
            <v>35000</v>
          </cell>
          <cell r="S12">
            <v>35000</v>
          </cell>
          <cell r="U12">
            <v>30000</v>
          </cell>
        </row>
        <row r="16">
          <cell r="Q16">
            <v>30000</v>
          </cell>
          <cell r="R16">
            <v>30000</v>
          </cell>
          <cell r="S16">
            <v>30000</v>
          </cell>
          <cell r="U16">
            <v>1629.36</v>
          </cell>
        </row>
        <row r="18">
          <cell r="Q18">
            <v>50000</v>
          </cell>
          <cell r="R18">
            <v>50000</v>
          </cell>
          <cell r="S18">
            <v>50000</v>
          </cell>
          <cell r="U18">
            <v>40920</v>
          </cell>
        </row>
        <row r="21">
          <cell r="Q21">
            <v>5500000</v>
          </cell>
          <cell r="R21">
            <v>5500000</v>
          </cell>
          <cell r="S21">
            <v>5500000</v>
          </cell>
          <cell r="U21">
            <v>5500000</v>
          </cell>
        </row>
        <row r="24">
          <cell r="Q24">
            <v>1000000</v>
          </cell>
          <cell r="R24">
            <v>1000000</v>
          </cell>
          <cell r="S24">
            <v>1000000</v>
          </cell>
          <cell r="U24">
            <v>1000000</v>
          </cell>
        </row>
        <row r="37">
          <cell r="Q37">
            <v>3000000</v>
          </cell>
          <cell r="R37">
            <v>3000000</v>
          </cell>
          <cell r="S37">
            <v>3000000</v>
          </cell>
          <cell r="U37">
            <v>3000000</v>
          </cell>
        </row>
        <row r="38">
          <cell r="Q38">
            <v>16653230</v>
          </cell>
          <cell r="R38">
            <v>16653230</v>
          </cell>
          <cell r="S38">
            <v>16653230</v>
          </cell>
          <cell r="U38">
            <v>15342073.030000001</v>
          </cell>
        </row>
        <row r="57">
          <cell r="Q57">
            <v>355500</v>
          </cell>
          <cell r="R57">
            <v>355500</v>
          </cell>
          <cell r="S57">
            <v>355500</v>
          </cell>
          <cell r="U57">
            <v>223210.54</v>
          </cell>
        </row>
        <row r="80">
          <cell r="R80">
            <v>4012522</v>
          </cell>
          <cell r="S80">
            <v>4012522</v>
          </cell>
          <cell r="U80">
            <v>3324387.47</v>
          </cell>
        </row>
        <row r="85">
          <cell r="R85">
            <v>85600</v>
          </cell>
          <cell r="S85">
            <v>85600</v>
          </cell>
          <cell r="U85">
            <v>66678.5</v>
          </cell>
        </row>
        <row r="88">
          <cell r="Q88">
            <v>9100000</v>
          </cell>
          <cell r="R88">
            <v>9100000</v>
          </cell>
          <cell r="S88">
            <v>9100000</v>
          </cell>
          <cell r="U88">
            <v>9100000</v>
          </cell>
        </row>
        <row r="93">
          <cell r="Q93">
            <v>2052283</v>
          </cell>
          <cell r="R93">
            <v>2052283</v>
          </cell>
          <cell r="S93">
            <v>2052283</v>
          </cell>
          <cell r="U93">
            <v>2052283</v>
          </cell>
        </row>
        <row r="107">
          <cell r="Q107">
            <v>3000000</v>
          </cell>
          <cell r="R107">
            <v>3000000</v>
          </cell>
          <cell r="S107">
            <v>3000000</v>
          </cell>
          <cell r="U107">
            <v>3000000</v>
          </cell>
        </row>
        <row r="108">
          <cell r="Q108">
            <v>33252554</v>
          </cell>
          <cell r="R108">
            <v>32328074.080000002</v>
          </cell>
          <cell r="S108">
            <v>32328074.080000002</v>
          </cell>
          <cell r="U108">
            <v>26251605.240000006</v>
          </cell>
        </row>
        <row r="127">
          <cell r="Q127">
            <v>1104112</v>
          </cell>
          <cell r="R127">
            <v>1104112</v>
          </cell>
          <cell r="S127">
            <v>1104112</v>
          </cell>
          <cell r="U127">
            <v>964943.7300000001</v>
          </cell>
        </row>
        <row r="156">
          <cell r="Q156">
            <v>23436282</v>
          </cell>
          <cell r="R156">
            <v>23269845.579999998</v>
          </cell>
          <cell r="S156">
            <v>23269845.579999998</v>
          </cell>
          <cell r="U156">
            <v>21117163.949999999</v>
          </cell>
        </row>
        <row r="157">
          <cell r="Q157">
            <v>4000000</v>
          </cell>
          <cell r="R157">
            <v>4000000</v>
          </cell>
          <cell r="S157">
            <v>4000000</v>
          </cell>
          <cell r="U157">
            <v>4000000</v>
          </cell>
        </row>
        <row r="165">
          <cell r="Q165">
            <v>0</v>
          </cell>
          <cell r="R165">
            <v>1504602.57</v>
          </cell>
          <cell r="S165">
            <v>1504602.57</v>
          </cell>
          <cell r="U165">
            <v>942209.6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eptiembre"/>
      <sheetName val="Analítico Septiembre"/>
    </sheetNames>
    <sheetDataSet>
      <sheetData sheetId="0"/>
      <sheetData sheetId="1">
        <row r="21">
          <cell r="R21">
            <v>5500000</v>
          </cell>
          <cell r="S21">
            <v>5500000</v>
          </cell>
          <cell r="T21">
            <v>4000000</v>
          </cell>
          <cell r="V21">
            <v>4000000</v>
          </cell>
        </row>
        <row r="24">
          <cell r="R24">
            <v>1000000</v>
          </cell>
          <cell r="S24">
            <v>1000000</v>
          </cell>
          <cell r="T24">
            <v>0</v>
          </cell>
          <cell r="V24">
            <v>0</v>
          </cell>
        </row>
        <row r="37">
          <cell r="R37">
            <v>3500000</v>
          </cell>
          <cell r="S37">
            <v>3500000</v>
          </cell>
          <cell r="T37">
            <v>2545456</v>
          </cell>
          <cell r="V37">
            <v>2545456</v>
          </cell>
        </row>
        <row r="82">
          <cell r="R82">
            <v>8576457</v>
          </cell>
          <cell r="S82">
            <v>8576457</v>
          </cell>
          <cell r="T82">
            <v>6237424</v>
          </cell>
          <cell r="V82">
            <v>6237424</v>
          </cell>
        </row>
        <row r="88">
          <cell r="R88">
            <v>2000000</v>
          </cell>
          <cell r="S88">
            <v>2000000</v>
          </cell>
          <cell r="T88">
            <v>0</v>
          </cell>
          <cell r="V88">
            <v>0</v>
          </cell>
        </row>
        <row r="104">
          <cell r="R104">
            <v>3500000</v>
          </cell>
          <cell r="S104">
            <v>3500000</v>
          </cell>
          <cell r="T104">
            <v>2545456</v>
          </cell>
          <cell r="V104">
            <v>2545456</v>
          </cell>
        </row>
        <row r="154">
          <cell r="R154">
            <v>4000000</v>
          </cell>
          <cell r="S154">
            <v>4000000</v>
          </cell>
          <cell r="T154">
            <v>2909088</v>
          </cell>
          <cell r="V154">
            <v>2909088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/Documents%20and%20Settings/cmendozaf.FIDEREIII/Configuraci&#243;n%20local/Archivos%20temporales%20de%20Internet/OLK72/FIDERE%20FLUJO%2031%20DE%20ENERO%20200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/Documents%20and%20Settings/cmendozaf.FIDEREIII/Configuraci&#243;n%20local/Archivos%20temporales%20de%20Internet/OLK72/FIDERE%20FLUJO%2031%20DE%20ENERO%202009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/Documents%20and%20Settings/cmendozaf.FIDEREIII/Configuraci&#243;n%20local/Archivos%20temporales%20de%20Internet/OLK72/FIDERE%20FLUJO%2031%20DE%20ENERO%20200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8"/>
  <sheetViews>
    <sheetView showGridLines="0" tabSelected="1" workbookViewId="0">
      <selection activeCell="D20" sqref="D20"/>
    </sheetView>
  </sheetViews>
  <sheetFormatPr baseColWidth="10" defaultRowHeight="15"/>
  <cols>
    <col min="1" max="1" width="6" customWidth="1"/>
    <col min="2" max="2" width="17.42578125" customWidth="1"/>
    <col min="3" max="3" width="19.140625" customWidth="1"/>
    <col min="4" max="4" width="30.7109375" customWidth="1"/>
    <col min="5" max="5" width="24.85546875" customWidth="1"/>
  </cols>
  <sheetData>
    <row r="2" spans="2:5">
      <c r="B2" s="185" t="s">
        <v>79</v>
      </c>
      <c r="C2" s="185"/>
      <c r="D2" s="185"/>
      <c r="E2" s="185"/>
    </row>
    <row r="3" spans="2:5">
      <c r="B3" s="185"/>
      <c r="C3" s="185"/>
      <c r="D3" s="185"/>
      <c r="E3" s="185"/>
    </row>
    <row r="4" spans="2:5">
      <c r="B4" s="185"/>
      <c r="C4" s="185"/>
      <c r="D4" s="185"/>
      <c r="E4" s="185"/>
    </row>
    <row r="5" spans="2:5">
      <c r="B5" s="185"/>
      <c r="C5" s="185"/>
      <c r="D5" s="185"/>
      <c r="E5" s="185"/>
    </row>
    <row r="6" spans="2:5" ht="39.75" customHeight="1">
      <c r="B6" s="182" t="s">
        <v>4</v>
      </c>
      <c r="C6" s="182" t="s">
        <v>0</v>
      </c>
      <c r="D6" s="183" t="s">
        <v>3</v>
      </c>
      <c r="E6" s="183"/>
    </row>
    <row r="7" spans="2:5" ht="27.75" customHeight="1">
      <c r="B7" s="182"/>
      <c r="C7" s="182"/>
      <c r="D7" s="184" t="s">
        <v>1</v>
      </c>
      <c r="E7" s="184" t="s">
        <v>2</v>
      </c>
    </row>
    <row r="8" spans="2:5">
      <c r="B8" s="1">
        <v>2014</v>
      </c>
      <c r="C8" s="2">
        <v>3923538.0699999779</v>
      </c>
      <c r="D8" s="1" t="s">
        <v>66</v>
      </c>
      <c r="E8" s="1"/>
    </row>
    <row r="9" spans="2:5">
      <c r="B9" s="1">
        <v>2015</v>
      </c>
      <c r="C9" s="2">
        <v>11148465.810000002</v>
      </c>
      <c r="D9" s="1" t="s">
        <v>69</v>
      </c>
      <c r="E9" s="1"/>
    </row>
    <row r="10" spans="2:5">
      <c r="B10" s="1">
        <v>2016</v>
      </c>
      <c r="C10" s="2">
        <v>12581391.919999987</v>
      </c>
      <c r="D10" s="1" t="s">
        <v>72</v>
      </c>
      <c r="E10" s="1"/>
    </row>
    <row r="13" spans="2:5">
      <c r="B13" s="176" t="s">
        <v>75</v>
      </c>
      <c r="C13" s="176"/>
      <c r="D13" s="176"/>
      <c r="E13" s="176"/>
    </row>
    <row r="14" spans="2:5">
      <c r="B14" s="176" t="s">
        <v>74</v>
      </c>
      <c r="C14" s="176"/>
      <c r="D14" s="176"/>
      <c r="E14" s="176"/>
    </row>
    <row r="15" spans="2:5">
      <c r="B15" s="176" t="s">
        <v>76</v>
      </c>
      <c r="C15" s="176"/>
      <c r="D15" s="176"/>
      <c r="E15" s="176"/>
    </row>
    <row r="16" spans="2:5">
      <c r="B16" s="177" t="s">
        <v>80</v>
      </c>
      <c r="C16" s="177"/>
      <c r="D16" s="177"/>
      <c r="E16" s="177"/>
    </row>
    <row r="17" spans="2:2">
      <c r="B17" s="162"/>
    </row>
    <row r="18" spans="2:2">
      <c r="B18" s="163"/>
    </row>
  </sheetData>
  <mergeCells count="8">
    <mergeCell ref="B2:E5"/>
    <mergeCell ref="B15:E15"/>
    <mergeCell ref="B16:E16"/>
    <mergeCell ref="B6:B7"/>
    <mergeCell ref="C6:C7"/>
    <mergeCell ref="D6:E6"/>
    <mergeCell ref="B13:E13"/>
    <mergeCell ref="B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4"/>
  <sheetViews>
    <sheetView showGridLines="0" view="pageBreakPreview" zoomScale="60" zoomScaleNormal="75" workbookViewId="0">
      <selection activeCell="M163" sqref="M163"/>
    </sheetView>
  </sheetViews>
  <sheetFormatPr baseColWidth="10" defaultRowHeight="12.75" outlineLevelRow="1"/>
  <cols>
    <col min="1" max="1" width="2.7109375" style="5" customWidth="1"/>
    <col min="2" max="2" width="83.42578125" style="5" customWidth="1"/>
    <col min="3" max="3" width="27.7109375" style="11" customWidth="1"/>
    <col min="4" max="4" width="27.42578125" style="5" customWidth="1"/>
    <col min="5" max="5" width="34.5703125" style="5" customWidth="1"/>
    <col min="6" max="6" width="32.42578125" style="5" customWidth="1"/>
    <col min="7" max="16384" width="11.42578125" style="5"/>
  </cols>
  <sheetData>
    <row r="1" spans="1:6" ht="18.75">
      <c r="A1" s="45" t="s">
        <v>5</v>
      </c>
      <c r="B1" s="46"/>
      <c r="C1" s="47"/>
      <c r="D1" s="46"/>
      <c r="E1" s="46"/>
      <c r="F1" s="46"/>
    </row>
    <row r="2" spans="1:6" ht="21" customHeight="1">
      <c r="A2" s="45" t="s">
        <v>57</v>
      </c>
      <c r="B2" s="46"/>
      <c r="C2" s="47"/>
      <c r="D2" s="46"/>
      <c r="E2" s="46"/>
      <c r="F2" s="46"/>
    </row>
    <row r="3" spans="1:6" ht="24.75" customHeight="1">
      <c r="A3" s="48" t="s">
        <v>6</v>
      </c>
      <c r="B3" s="46"/>
      <c r="C3" s="47"/>
      <c r="D3" s="46"/>
      <c r="E3" s="46"/>
      <c r="F3" s="46"/>
    </row>
    <row r="4" spans="1:6" ht="24.75" customHeight="1">
      <c r="A4" s="6"/>
      <c r="B4" s="3"/>
      <c r="C4" s="4"/>
      <c r="D4" s="3"/>
      <c r="E4" s="3"/>
      <c r="F4" s="3"/>
    </row>
    <row r="5" spans="1:6" ht="18">
      <c r="A5" s="7" t="s">
        <v>7</v>
      </c>
      <c r="B5" s="8"/>
      <c r="C5" s="9"/>
      <c r="D5" s="8"/>
      <c r="E5" s="8"/>
      <c r="F5" s="44"/>
    </row>
    <row r="6" spans="1:6" ht="18">
      <c r="A6" s="7"/>
      <c r="B6" s="8"/>
      <c r="C6" s="9"/>
      <c r="D6" s="8"/>
      <c r="E6" s="8"/>
      <c r="F6" s="44"/>
    </row>
    <row r="7" spans="1:6" ht="18.75" thickBot="1">
      <c r="B7" s="8"/>
      <c r="C7" s="9"/>
      <c r="D7" s="8"/>
      <c r="E7" s="7" t="s">
        <v>58</v>
      </c>
      <c r="F7" s="10">
        <v>42004</v>
      </c>
    </row>
    <row r="8" spans="1:6" ht="27.75" customHeight="1" thickBot="1">
      <c r="A8" s="49" t="s">
        <v>8</v>
      </c>
      <c r="B8" s="50"/>
      <c r="C8" s="51" t="s">
        <v>9</v>
      </c>
      <c r="D8" s="52" t="s">
        <v>10</v>
      </c>
      <c r="E8" s="52" t="s">
        <v>11</v>
      </c>
      <c r="F8" s="52" t="s">
        <v>12</v>
      </c>
    </row>
    <row r="9" spans="1:6">
      <c r="A9" s="53"/>
      <c r="B9" s="54"/>
      <c r="C9" s="55"/>
      <c r="D9" s="55"/>
      <c r="E9" s="55"/>
      <c r="F9" s="55"/>
    </row>
    <row r="10" spans="1:6">
      <c r="A10" s="56"/>
      <c r="B10" s="57"/>
      <c r="C10" s="58"/>
      <c r="D10" s="58"/>
      <c r="E10" s="58"/>
      <c r="F10" s="58"/>
    </row>
    <row r="11" spans="1:6" ht="21">
      <c r="A11" s="59" t="s">
        <v>59</v>
      </c>
      <c r="B11" s="60"/>
      <c r="C11" s="61">
        <f>11020238.25-11020238+5097603.97-5097603</f>
        <v>1.2199999997392297</v>
      </c>
      <c r="D11" s="61">
        <f>3840626.44+1.22-940000-2900000</f>
        <v>627.66000000014901</v>
      </c>
      <c r="E11" s="15">
        <v>0</v>
      </c>
      <c r="F11" s="61"/>
    </row>
    <row r="12" spans="1:6" ht="21">
      <c r="A12" s="62"/>
      <c r="B12" s="63"/>
      <c r="C12" s="61"/>
      <c r="D12" s="61"/>
      <c r="E12" s="61"/>
      <c r="F12" s="61"/>
    </row>
    <row r="13" spans="1:6" ht="21">
      <c r="A13" s="62"/>
      <c r="B13" s="64" t="s">
        <v>60</v>
      </c>
      <c r="C13" s="16"/>
      <c r="D13" s="16"/>
      <c r="E13" s="16"/>
      <c r="F13" s="16"/>
    </row>
    <row r="14" spans="1:6" ht="21">
      <c r="A14" s="62"/>
      <c r="B14" s="65"/>
      <c r="C14" s="16"/>
      <c r="D14" s="16"/>
      <c r="E14" s="16"/>
      <c r="F14" s="16"/>
    </row>
    <row r="15" spans="1:6" ht="21">
      <c r="A15" s="62" t="s">
        <v>13</v>
      </c>
      <c r="B15" s="65"/>
      <c r="C15" s="17">
        <f>SUM(C17:C21)</f>
        <v>76309889</v>
      </c>
      <c r="D15" s="17">
        <f>SUM(D17:D21)</f>
        <v>63786657.599999994</v>
      </c>
      <c r="E15" s="17">
        <f>SUM(E17:E21)</f>
        <v>63786657.599999994</v>
      </c>
      <c r="F15" s="17">
        <f>SUM(F17:F21)</f>
        <v>63786657.599999994</v>
      </c>
    </row>
    <row r="16" spans="1:6" ht="21">
      <c r="A16" s="66"/>
      <c r="B16" s="65"/>
      <c r="C16" s="17"/>
      <c r="D16" s="17"/>
      <c r="E16" s="17"/>
      <c r="F16" s="17"/>
    </row>
    <row r="17" spans="1:6" ht="21">
      <c r="A17" s="66"/>
      <c r="B17" s="67" t="s">
        <v>14</v>
      </c>
      <c r="C17" s="17"/>
      <c r="D17" s="17"/>
      <c r="E17" s="17"/>
      <c r="F17" s="17"/>
    </row>
    <row r="18" spans="1:6" ht="21">
      <c r="A18" s="66"/>
      <c r="B18" s="67" t="s">
        <v>15</v>
      </c>
      <c r="C18" s="17">
        <v>70335256</v>
      </c>
      <c r="D18" s="17">
        <f>70335256-15741079.42</f>
        <v>54594176.579999998</v>
      </c>
      <c r="E18" s="17">
        <v>54594176.579999998</v>
      </c>
      <c r="F18" s="17">
        <v>54594176.579999998</v>
      </c>
    </row>
    <row r="19" spans="1:6" ht="21">
      <c r="A19" s="66"/>
      <c r="B19" s="67" t="s">
        <v>16</v>
      </c>
      <c r="C19" s="17">
        <v>5974633</v>
      </c>
      <c r="D19" s="17">
        <f>5974633+940000+2900000-622151.98</f>
        <v>9192481.0199999996</v>
      </c>
      <c r="E19" s="17">
        <v>9192481.0199999996</v>
      </c>
      <c r="F19" s="17">
        <v>9192481.0199999996</v>
      </c>
    </row>
    <row r="20" spans="1:6" ht="21">
      <c r="A20" s="66"/>
      <c r="B20" s="67" t="s">
        <v>17</v>
      </c>
      <c r="C20" s="17"/>
      <c r="D20" s="17"/>
      <c r="E20" s="17"/>
      <c r="F20" s="17"/>
    </row>
    <row r="21" spans="1:6" ht="21">
      <c r="A21" s="66"/>
      <c r="B21" s="67" t="s">
        <v>18</v>
      </c>
      <c r="C21" s="17"/>
      <c r="D21" s="17"/>
      <c r="E21" s="17"/>
      <c r="F21" s="17"/>
    </row>
    <row r="22" spans="1:6" ht="21">
      <c r="A22" s="66"/>
      <c r="B22" s="65"/>
      <c r="C22" s="17"/>
      <c r="D22" s="17"/>
      <c r="E22" s="17"/>
      <c r="F22" s="17"/>
    </row>
    <row r="23" spans="1:6" ht="21">
      <c r="A23" s="62" t="s">
        <v>19</v>
      </c>
      <c r="B23" s="65"/>
      <c r="C23" s="17">
        <f>SUM(C25:C26)</f>
        <v>0</v>
      </c>
      <c r="D23" s="17">
        <f>SUM(D25:D26)</f>
        <v>0</v>
      </c>
      <c r="E23" s="17">
        <v>0</v>
      </c>
      <c r="F23" s="17">
        <f>SUM(F25:F26)</f>
        <v>0</v>
      </c>
    </row>
    <row r="24" spans="1:6" ht="21">
      <c r="A24" s="66"/>
      <c r="B24" s="65"/>
      <c r="C24" s="17"/>
      <c r="D24" s="17"/>
      <c r="E24" s="17"/>
      <c r="F24" s="17"/>
    </row>
    <row r="25" spans="1:6" ht="21">
      <c r="A25" s="66"/>
      <c r="B25" s="67" t="s">
        <v>20</v>
      </c>
      <c r="C25" s="17"/>
      <c r="D25" s="17"/>
      <c r="E25" s="17"/>
      <c r="F25" s="17"/>
    </row>
    <row r="26" spans="1:6" ht="21">
      <c r="A26" s="66"/>
      <c r="B26" s="67" t="s">
        <v>21</v>
      </c>
      <c r="C26" s="17"/>
      <c r="D26" s="17"/>
      <c r="E26" s="17"/>
      <c r="F26" s="17"/>
    </row>
    <row r="27" spans="1:6" ht="21">
      <c r="A27" s="66"/>
      <c r="B27" s="67"/>
      <c r="C27" s="17"/>
      <c r="D27" s="17"/>
      <c r="E27" s="17"/>
      <c r="F27" s="17"/>
    </row>
    <row r="28" spans="1:6" ht="21">
      <c r="A28" s="18" t="s">
        <v>22</v>
      </c>
      <c r="B28" s="19"/>
      <c r="C28" s="17">
        <f>SUM(C30:C31)</f>
        <v>5000000</v>
      </c>
      <c r="D28" s="17">
        <f>SUM(D30:D31)</f>
        <v>13312614.07</v>
      </c>
      <c r="E28" s="17">
        <f>SUM(E30:E31)</f>
        <v>13312614.07</v>
      </c>
      <c r="F28" s="17">
        <f>SUM(F30:F31)</f>
        <v>13312614.07</v>
      </c>
    </row>
    <row r="29" spans="1:6" ht="21">
      <c r="A29" s="20"/>
      <c r="B29" s="19"/>
      <c r="C29" s="17"/>
      <c r="D29" s="17"/>
      <c r="E29" s="17"/>
      <c r="F29" s="17"/>
    </row>
    <row r="30" spans="1:6" ht="21">
      <c r="A30" s="20"/>
      <c r="B30" s="21" t="s">
        <v>23</v>
      </c>
      <c r="C30" s="17">
        <v>5000000</v>
      </c>
      <c r="D30" s="17">
        <v>13312614.07</v>
      </c>
      <c r="E30" s="17">
        <v>13312614.07</v>
      </c>
      <c r="F30" s="17">
        <v>13312614.07</v>
      </c>
    </row>
    <row r="31" spans="1:6" ht="21">
      <c r="A31" s="20"/>
      <c r="B31" s="21" t="s">
        <v>24</v>
      </c>
      <c r="C31" s="17">
        <f>C113</f>
        <v>0</v>
      </c>
      <c r="D31" s="17">
        <f>D113</f>
        <v>0</v>
      </c>
      <c r="E31" s="17">
        <f>E111</f>
        <v>0</v>
      </c>
      <c r="F31" s="17">
        <f>F111</f>
        <v>0</v>
      </c>
    </row>
    <row r="32" spans="1:6" ht="21">
      <c r="A32" s="20"/>
      <c r="B32" s="19"/>
      <c r="C32" s="17"/>
      <c r="D32" s="17"/>
      <c r="E32" s="17"/>
      <c r="F32" s="17"/>
    </row>
    <row r="33" spans="1:6" ht="21">
      <c r="A33" s="18" t="s">
        <v>25</v>
      </c>
      <c r="B33" s="19"/>
      <c r="C33" s="17">
        <f>SUM(C35:C36)</f>
        <v>0</v>
      </c>
      <c r="D33" s="17">
        <f>SUM(D35:D36)</f>
        <v>0</v>
      </c>
      <c r="E33" s="17">
        <f>SUM(E35:E36)</f>
        <v>0</v>
      </c>
      <c r="F33" s="17">
        <f>SUM(F35:F36)</f>
        <v>0</v>
      </c>
    </row>
    <row r="34" spans="1:6" ht="21">
      <c r="A34" s="20"/>
      <c r="B34" s="19"/>
      <c r="C34" s="17"/>
      <c r="D34" s="17"/>
      <c r="E34" s="17"/>
      <c r="F34" s="17"/>
    </row>
    <row r="35" spans="1:6" ht="21">
      <c r="A35" s="20"/>
      <c r="B35" s="21" t="s">
        <v>23</v>
      </c>
      <c r="C35" s="17"/>
      <c r="D35" s="17"/>
      <c r="E35" s="17"/>
      <c r="F35" s="17"/>
    </row>
    <row r="36" spans="1:6" ht="21">
      <c r="A36" s="20"/>
      <c r="B36" s="21" t="s">
        <v>24</v>
      </c>
      <c r="C36" s="17"/>
      <c r="D36" s="17"/>
      <c r="E36" s="17"/>
      <c r="F36" s="17"/>
    </row>
    <row r="37" spans="1:6" ht="21">
      <c r="A37" s="20"/>
      <c r="B37" s="19"/>
      <c r="C37" s="17"/>
      <c r="D37" s="17"/>
      <c r="E37" s="17"/>
      <c r="F37" s="17"/>
    </row>
    <row r="38" spans="1:6" ht="21">
      <c r="A38" s="18"/>
      <c r="B38" s="19"/>
      <c r="C38" s="17">
        <f>SUM(C40:C41)</f>
        <v>0</v>
      </c>
      <c r="D38" s="17">
        <f>SUM(D40:D41)</f>
        <v>0</v>
      </c>
      <c r="E38" s="17">
        <f>SUM(E40:E41)</f>
        <v>0</v>
      </c>
      <c r="F38" s="17">
        <f>SUM(F40:F41)</f>
        <v>0</v>
      </c>
    </row>
    <row r="39" spans="1:6" ht="21">
      <c r="A39" s="20"/>
      <c r="B39" s="19"/>
      <c r="C39" s="17"/>
      <c r="D39" s="17"/>
      <c r="E39" s="17"/>
      <c r="F39" s="17"/>
    </row>
    <row r="40" spans="1:6" ht="21">
      <c r="A40" s="20"/>
      <c r="B40" s="21"/>
      <c r="C40" s="17"/>
      <c r="D40" s="17"/>
      <c r="E40" s="17"/>
      <c r="F40" s="17"/>
    </row>
    <row r="41" spans="1:6" ht="21">
      <c r="A41" s="22"/>
      <c r="B41" s="23"/>
      <c r="C41" s="24"/>
      <c r="D41" s="24"/>
      <c r="E41" s="24"/>
      <c r="F41" s="24"/>
    </row>
    <row r="42" spans="1:6" ht="21">
      <c r="A42" s="25"/>
      <c r="B42" s="25"/>
      <c r="C42" s="26"/>
      <c r="D42" s="26"/>
      <c r="E42" s="26"/>
      <c r="F42" s="26"/>
    </row>
    <row r="43" spans="1:6" ht="21">
      <c r="A43" s="27" t="s">
        <v>26</v>
      </c>
      <c r="B43" s="28"/>
      <c r="C43" s="29">
        <f>SUM(C15+C23+C33+C28+C38)</f>
        <v>81309889</v>
      </c>
      <c r="D43" s="29">
        <f>SUM(D15+D23+D33+D28+D38)</f>
        <v>77099271.669999987</v>
      </c>
      <c r="E43" s="29">
        <f>SUM(E15+E23+E33+E28+E38)</f>
        <v>77099271.669999987</v>
      </c>
      <c r="F43" s="29">
        <f>SUM(F15+F23+F33+F28+F38)</f>
        <v>77099271.669999987</v>
      </c>
    </row>
    <row r="44" spans="1:6" ht="21">
      <c r="A44" s="21"/>
      <c r="B44" s="19"/>
      <c r="C44" s="30"/>
      <c r="D44" s="30"/>
      <c r="E44" s="30"/>
      <c r="F44" s="30"/>
    </row>
    <row r="45" spans="1:6" ht="21.75" thickBot="1">
      <c r="A45" s="68"/>
      <c r="B45" s="68"/>
      <c r="C45" s="31"/>
      <c r="D45" s="32"/>
      <c r="E45" s="32"/>
      <c r="F45" s="32"/>
    </row>
    <row r="46" spans="1:6" ht="27.75" customHeight="1" thickBot="1">
      <c r="A46" s="49" t="s">
        <v>8</v>
      </c>
      <c r="B46" s="50"/>
      <c r="C46" s="51" t="s">
        <v>9</v>
      </c>
      <c r="D46" s="52" t="s">
        <v>10</v>
      </c>
      <c r="E46" s="52" t="s">
        <v>11</v>
      </c>
      <c r="F46" s="52" t="s">
        <v>27</v>
      </c>
    </row>
    <row r="47" spans="1:6" ht="21">
      <c r="A47" s="69"/>
      <c r="B47" s="70"/>
      <c r="C47" s="71"/>
      <c r="D47" s="71"/>
      <c r="E47" s="71"/>
      <c r="F47" s="71"/>
    </row>
    <row r="48" spans="1:6" ht="21">
      <c r="A48" s="72" t="s">
        <v>28</v>
      </c>
      <c r="B48" s="73"/>
      <c r="C48" s="33"/>
      <c r="D48" s="34"/>
      <c r="E48" s="34"/>
      <c r="F48" s="34"/>
    </row>
    <row r="49" spans="1:6" ht="21">
      <c r="A49" s="62"/>
      <c r="B49" s="67"/>
      <c r="C49" s="33"/>
      <c r="D49" s="34"/>
      <c r="E49" s="34"/>
      <c r="F49" s="34"/>
    </row>
    <row r="50" spans="1:6" ht="21">
      <c r="A50" s="59" t="s">
        <v>29</v>
      </c>
      <c r="B50" s="73"/>
      <c r="C50" s="35">
        <f>SUM(C52+C59+C64+C68)</f>
        <v>76309889</v>
      </c>
      <c r="D50" s="35">
        <f>SUM(D52+D59+D64+D68)</f>
        <v>63786657.599999994</v>
      </c>
      <c r="E50" s="35">
        <f>SUM(E52+E59+E64+E68)</f>
        <v>63786657.599999994</v>
      </c>
      <c r="F50" s="35">
        <f>SUM(F52+F59+F64+F68)</f>
        <v>59863119.530000001</v>
      </c>
    </row>
    <row r="51" spans="1:6" ht="21">
      <c r="A51" s="62"/>
      <c r="B51" s="67"/>
      <c r="C51" s="35"/>
      <c r="D51" s="35"/>
      <c r="E51" s="35"/>
      <c r="F51" s="35"/>
    </row>
    <row r="52" spans="1:6" ht="21">
      <c r="A52" s="62" t="s">
        <v>30</v>
      </c>
      <c r="B52" s="67"/>
      <c r="C52" s="35">
        <f>SUM(C54:C57)</f>
        <v>76309889</v>
      </c>
      <c r="D52" s="35">
        <f>SUM(D54:D57)</f>
        <v>63386657.599999994</v>
      </c>
      <c r="E52" s="35">
        <f>SUM(E54:E57)</f>
        <v>63386657.599999994</v>
      </c>
      <c r="F52" s="35">
        <f>SUM(F54:F57)</f>
        <v>59628409.530000001</v>
      </c>
    </row>
    <row r="53" spans="1:6" ht="21">
      <c r="A53" s="66"/>
      <c r="B53" s="65"/>
      <c r="C53" s="35"/>
      <c r="D53" s="35"/>
      <c r="E53" s="35"/>
      <c r="F53" s="35"/>
    </row>
    <row r="54" spans="1:6" ht="21">
      <c r="A54" s="66"/>
      <c r="B54" s="67" t="s">
        <v>31</v>
      </c>
      <c r="C54" s="35">
        <v>47322759</v>
      </c>
      <c r="D54" s="35">
        <v>38315166.769999996</v>
      </c>
      <c r="E54" s="35">
        <v>38315166.769999996</v>
      </c>
      <c r="F54" s="35">
        <v>37366365.580000006</v>
      </c>
    </row>
    <row r="55" spans="1:6" ht="21">
      <c r="A55" s="66"/>
      <c r="B55" s="67" t="s">
        <v>32</v>
      </c>
      <c r="C55" s="35">
        <v>1532100</v>
      </c>
      <c r="D55" s="35">
        <v>1532100</v>
      </c>
      <c r="E55" s="35">
        <v>1532100</v>
      </c>
      <c r="F55" s="35">
        <v>1018983.93</v>
      </c>
    </row>
    <row r="56" spans="1:6" ht="21">
      <c r="A56" s="66"/>
      <c r="B56" s="67" t="s">
        <v>33</v>
      </c>
      <c r="C56" s="35">
        <v>27455030</v>
      </c>
      <c r="D56" s="35">
        <v>23539390.829999998</v>
      </c>
      <c r="E56" s="35">
        <v>23539390.829999998</v>
      </c>
      <c r="F56" s="35">
        <v>21243060.02</v>
      </c>
    </row>
    <row r="57" spans="1:6" ht="39" customHeight="1">
      <c r="A57" s="66"/>
      <c r="B57" s="74" t="s">
        <v>64</v>
      </c>
      <c r="C57" s="35"/>
      <c r="D57" s="35"/>
      <c r="E57" s="35"/>
      <c r="F57" s="35"/>
    </row>
    <row r="58" spans="1:6" ht="21">
      <c r="A58" s="66"/>
      <c r="B58" s="65"/>
      <c r="C58" s="35"/>
      <c r="D58" s="35"/>
      <c r="E58" s="35"/>
      <c r="F58" s="35"/>
    </row>
    <row r="59" spans="1:6" ht="21">
      <c r="A59" s="62" t="s">
        <v>34</v>
      </c>
      <c r="B59" s="65"/>
      <c r="C59" s="35">
        <f>SUM(C61:C62)</f>
        <v>0</v>
      </c>
      <c r="D59" s="35">
        <f>SUM(D61:D62)</f>
        <v>400000</v>
      </c>
      <c r="E59" s="35">
        <f>SUM(E61:E62)</f>
        <v>400000</v>
      </c>
      <c r="F59" s="35">
        <f>SUM(F61:F62)</f>
        <v>234710</v>
      </c>
    </row>
    <row r="60" spans="1:6" ht="21">
      <c r="A60" s="66"/>
      <c r="B60" s="65"/>
      <c r="C60" s="35"/>
      <c r="D60" s="35"/>
      <c r="E60" s="35"/>
      <c r="F60" s="35"/>
    </row>
    <row r="61" spans="1:6" ht="21">
      <c r="A61" s="66"/>
      <c r="B61" s="67" t="s">
        <v>35</v>
      </c>
      <c r="C61" s="35">
        <v>0</v>
      </c>
      <c r="D61" s="35">
        <v>400000</v>
      </c>
      <c r="E61" s="35">
        <v>400000</v>
      </c>
      <c r="F61" s="35">
        <v>234710</v>
      </c>
    </row>
    <row r="62" spans="1:6" ht="21">
      <c r="A62" s="66"/>
      <c r="B62" s="67" t="s">
        <v>36</v>
      </c>
      <c r="C62" s="36">
        <v>0</v>
      </c>
      <c r="D62" s="36">
        <v>0</v>
      </c>
      <c r="E62" s="36">
        <v>0</v>
      </c>
      <c r="F62" s="36">
        <v>0</v>
      </c>
    </row>
    <row r="63" spans="1:6" ht="21">
      <c r="A63" s="66"/>
      <c r="B63" s="65"/>
      <c r="C63" s="35"/>
      <c r="D63" s="35"/>
      <c r="E63" s="35"/>
      <c r="F63" s="35"/>
    </row>
    <row r="64" spans="1:6" ht="21">
      <c r="A64" s="62" t="s">
        <v>37</v>
      </c>
      <c r="B64" s="65"/>
      <c r="C64" s="35">
        <f>+C66</f>
        <v>0</v>
      </c>
      <c r="D64" s="35">
        <f>+D66</f>
        <v>0</v>
      </c>
      <c r="E64" s="35">
        <f>+E66</f>
        <v>0</v>
      </c>
      <c r="F64" s="35">
        <f>+F66</f>
        <v>0</v>
      </c>
    </row>
    <row r="65" spans="1:6" ht="21">
      <c r="A65" s="66"/>
      <c r="B65" s="65"/>
      <c r="C65" s="35"/>
      <c r="D65" s="35"/>
      <c r="E65" s="35"/>
      <c r="F65" s="35"/>
    </row>
    <row r="66" spans="1:6" ht="21">
      <c r="A66" s="66"/>
      <c r="B66" s="67" t="s">
        <v>61</v>
      </c>
      <c r="C66" s="36">
        <v>0</v>
      </c>
      <c r="D66" s="36">
        <v>0</v>
      </c>
      <c r="E66" s="36">
        <v>0</v>
      </c>
      <c r="F66" s="36">
        <v>0</v>
      </c>
    </row>
    <row r="67" spans="1:6" ht="21">
      <c r="A67" s="66"/>
      <c r="B67" s="65"/>
      <c r="C67" s="35"/>
      <c r="D67" s="35"/>
      <c r="E67" s="35"/>
      <c r="F67" s="35"/>
    </row>
    <row r="68" spans="1:6" ht="21">
      <c r="A68" s="62" t="s">
        <v>39</v>
      </c>
      <c r="B68" s="65"/>
      <c r="C68" s="35">
        <f>SUM(C70:C71)</f>
        <v>0</v>
      </c>
      <c r="D68" s="35">
        <f>SUM(D70:D71)</f>
        <v>0</v>
      </c>
      <c r="E68" s="35">
        <f>SUM(E70:E71)</f>
        <v>0</v>
      </c>
      <c r="F68" s="35">
        <f>SUM(F70:F71)</f>
        <v>0</v>
      </c>
    </row>
    <row r="69" spans="1:6" ht="21">
      <c r="A69" s="66"/>
      <c r="B69" s="67" t="s">
        <v>40</v>
      </c>
      <c r="C69" s="36">
        <v>0</v>
      </c>
      <c r="D69" s="36">
        <v>0</v>
      </c>
      <c r="E69" s="36">
        <v>0</v>
      </c>
      <c r="F69" s="36">
        <v>0</v>
      </c>
    </row>
    <row r="70" spans="1:6" ht="21">
      <c r="A70" s="66"/>
      <c r="B70" s="67" t="s">
        <v>41</v>
      </c>
      <c r="C70" s="36">
        <v>0</v>
      </c>
      <c r="D70" s="36">
        <v>0</v>
      </c>
      <c r="E70" s="36">
        <v>0</v>
      </c>
      <c r="F70" s="36">
        <v>0</v>
      </c>
    </row>
    <row r="71" spans="1:6" ht="30" customHeight="1">
      <c r="A71" s="75"/>
      <c r="B71" s="76" t="s">
        <v>62</v>
      </c>
      <c r="C71" s="37">
        <v>0</v>
      </c>
      <c r="D71" s="37">
        <v>0</v>
      </c>
      <c r="E71" s="37">
        <v>0</v>
      </c>
      <c r="F71" s="37">
        <v>0</v>
      </c>
    </row>
    <row r="72" spans="1:6" ht="21" hidden="1">
      <c r="A72" s="68"/>
      <c r="B72" s="68"/>
      <c r="C72" s="38"/>
      <c r="D72" s="38"/>
      <c r="E72" s="38"/>
      <c r="F72" s="38"/>
    </row>
    <row r="73" spans="1:6" ht="21" hidden="1">
      <c r="A73" s="77" t="s">
        <v>42</v>
      </c>
      <c r="B73" s="78"/>
      <c r="C73" s="39" t="e">
        <f>SUM(C75+C82+C87+C91)</f>
        <v>#REF!</v>
      </c>
      <c r="D73" s="39" t="e">
        <f>SUM(D75+D82+D87+D91)</f>
        <v>#REF!</v>
      </c>
      <c r="E73" s="39" t="e">
        <f>SUM(E75+E82+E87+E91)</f>
        <v>#REF!</v>
      </c>
      <c r="F73" s="39" t="e">
        <f>SUM(F75+F82+F87+F91)</f>
        <v>#REF!</v>
      </c>
    </row>
    <row r="74" spans="1:6" ht="21" hidden="1">
      <c r="A74" s="62"/>
      <c r="B74" s="65"/>
      <c r="C74" s="35"/>
      <c r="D74" s="35"/>
      <c r="E74" s="35"/>
      <c r="F74" s="35"/>
    </row>
    <row r="75" spans="1:6" ht="21" hidden="1">
      <c r="A75" s="62" t="s">
        <v>30</v>
      </c>
      <c r="B75" s="65"/>
      <c r="C75" s="35" t="e">
        <f>SUM(C77:C80)</f>
        <v>#REF!</v>
      </c>
      <c r="D75" s="35" t="e">
        <f>SUM(D77:D80)</f>
        <v>#REF!</v>
      </c>
      <c r="E75" s="35" t="e">
        <f>SUM(E77:E80)</f>
        <v>#REF!</v>
      </c>
      <c r="F75" s="35" t="e">
        <f>SUM(F77:F80)</f>
        <v>#REF!</v>
      </c>
    </row>
    <row r="76" spans="1:6" ht="21" hidden="1">
      <c r="A76" s="66"/>
      <c r="B76" s="65"/>
      <c r="C76" s="35"/>
      <c r="D76" s="35"/>
      <c r="E76" s="35"/>
      <c r="F76" s="35"/>
    </row>
    <row r="77" spans="1:6" ht="21" hidden="1">
      <c r="A77" s="66"/>
      <c r="B77" s="65" t="s">
        <v>31</v>
      </c>
      <c r="C77" s="36" t="e">
        <f t="array" ref="C77">SUM(IF(#REF!=1,IF(#REF!=4,#REF!)))</f>
        <v>#REF!</v>
      </c>
      <c r="D77" s="36" t="e">
        <f t="array" ref="D77">SUM(IF(#REF!=1,IF(#REF!=4,#REF!)))</f>
        <v>#REF!</v>
      </c>
      <c r="E77" s="36" t="e">
        <f t="array" ref="E77">SUM(IF(#REF!=1,IF(#REF!=4,#REF!)))</f>
        <v>#REF!</v>
      </c>
      <c r="F77" s="36" t="e">
        <f t="array" ref="F77">SUM(IF(#REF!=1,IF(#REF!=4,#REF!)))</f>
        <v>#REF!</v>
      </c>
    </row>
    <row r="78" spans="1:6" ht="21" hidden="1">
      <c r="A78" s="66"/>
      <c r="B78" s="65" t="s">
        <v>32</v>
      </c>
      <c r="C78" s="36" t="e">
        <f t="array" ref="C78">SUM(IF(#REF!=2,IF(#REF!=4,#REF!)))</f>
        <v>#REF!</v>
      </c>
      <c r="D78" s="36" t="e">
        <f t="array" ref="D78">SUM(IF(#REF!=2,IF(#REF!=4,#REF!)))</f>
        <v>#REF!</v>
      </c>
      <c r="E78" s="36" t="e">
        <f t="array" ref="E78">SUM(IF(#REF!=2,IF(#REF!=4,#REF!)))</f>
        <v>#REF!</v>
      </c>
      <c r="F78" s="36" t="e">
        <f t="array" ref="F78">SUM(IF(#REF!=2,IF(#REF!=4,#REF!)))</f>
        <v>#REF!</v>
      </c>
    </row>
    <row r="79" spans="1:6" ht="21" hidden="1">
      <c r="A79" s="66"/>
      <c r="B79" s="65" t="s">
        <v>33</v>
      </c>
      <c r="C79" s="36" t="e">
        <f t="array" ref="C79">SUM(IF(#REF!=3,IF(#REF!=4,#REF!)))</f>
        <v>#REF!</v>
      </c>
      <c r="D79" s="36" t="e">
        <f t="array" ref="D79">SUM(IF(#REF!=3,IF(#REF!=4,#REF!)))</f>
        <v>#REF!</v>
      </c>
      <c r="E79" s="36" t="e">
        <f t="array" ref="E79">SUM(IF(#REF!=3,IF(#REF!=4,#REF!)))</f>
        <v>#REF!</v>
      </c>
      <c r="F79" s="36" t="e">
        <f t="array" ref="F79">SUM(IF(#REF!=3,IF(#REF!=4,#REF!)))</f>
        <v>#REF!</v>
      </c>
    </row>
    <row r="80" spans="1:6" ht="21" hidden="1">
      <c r="A80" s="66"/>
      <c r="B80" s="65" t="s">
        <v>43</v>
      </c>
      <c r="C80" s="36" t="e">
        <f t="array" ref="C80">SUM(IF(#REF!=4,IF(#REF!=4,#REF!)))</f>
        <v>#REF!</v>
      </c>
      <c r="D80" s="36" t="e">
        <f t="array" ref="D80">SUM(IF(#REF!=4,IF(#REF!=4,#REF!)))</f>
        <v>#REF!</v>
      </c>
      <c r="E80" s="36" t="e">
        <f t="array" ref="E80">SUM(IF(#REF!=4,IF(#REF!=4,#REF!)))</f>
        <v>#REF!</v>
      </c>
      <c r="F80" s="36" t="e">
        <f t="array" ref="F80">SUM(IF(#REF!=4,IF(#REF!=4,#REF!)))</f>
        <v>#REF!</v>
      </c>
    </row>
    <row r="81" spans="1:6" ht="21" hidden="1">
      <c r="A81" s="66"/>
      <c r="B81" s="65"/>
      <c r="C81" s="35"/>
      <c r="D81" s="35"/>
      <c r="E81" s="35"/>
      <c r="F81" s="35"/>
    </row>
    <row r="82" spans="1:6" ht="21" hidden="1">
      <c r="A82" s="62" t="s">
        <v>34</v>
      </c>
      <c r="B82" s="65"/>
      <c r="C82" s="35" t="e">
        <f>SUM(C84:C85)</f>
        <v>#REF!</v>
      </c>
      <c r="D82" s="35" t="e">
        <f>SUM(D84:D85)</f>
        <v>#REF!</v>
      </c>
      <c r="E82" s="35" t="e">
        <f>SUM(E84:E85)</f>
        <v>#REF!</v>
      </c>
      <c r="F82" s="35" t="e">
        <f>SUM(F84:F85)</f>
        <v>#REF!</v>
      </c>
    </row>
    <row r="83" spans="1:6" ht="21" hidden="1">
      <c r="A83" s="66"/>
      <c r="B83" s="65"/>
      <c r="C83" s="35"/>
      <c r="D83" s="35"/>
      <c r="E83" s="35"/>
      <c r="F83" s="35"/>
    </row>
    <row r="84" spans="1:6" ht="21" hidden="1">
      <c r="A84" s="66"/>
      <c r="B84" s="65" t="s">
        <v>44</v>
      </c>
      <c r="C84" s="36" t="e">
        <f t="array" ref="C84">SUM(IF(#REF!=5,IF(#REF!=4,#REF!)))</f>
        <v>#REF!</v>
      </c>
      <c r="D84" s="36" t="e">
        <f t="array" ref="D84">SUM(IF(#REF!=5,IF(#REF!=4,#REF!)))</f>
        <v>#REF!</v>
      </c>
      <c r="E84" s="36" t="e">
        <f t="array" ref="E84">SUM(IF(#REF!=5,IF(#REF!=4,#REF!)))</f>
        <v>#REF!</v>
      </c>
      <c r="F84" s="36" t="e">
        <f t="array" ref="F84">SUM(IF(#REF!=5,IF(#REF!=4,#REF!)))</f>
        <v>#REF!</v>
      </c>
    </row>
    <row r="85" spans="1:6" ht="21" hidden="1">
      <c r="A85" s="66"/>
      <c r="B85" s="65" t="s">
        <v>36</v>
      </c>
      <c r="C85" s="36" t="e">
        <f t="array" ref="C85">SUM(IF(#REF!=6,IF(#REF!=4,#REF!)))</f>
        <v>#REF!</v>
      </c>
      <c r="D85" s="36" t="e">
        <f t="array" ref="D85">SUM(IF(#REF!=6,IF(#REF!=4,#REF!)))</f>
        <v>#REF!</v>
      </c>
      <c r="E85" s="36" t="e">
        <f t="array" ref="E85">SUM(IF(#REF!=6,IF(#REF!=4,#REF!)))</f>
        <v>#REF!</v>
      </c>
      <c r="F85" s="36" t="e">
        <f t="array" ref="F85">SUM(IF(#REF!=6,IF(#REF!=4,#REF!)))</f>
        <v>#REF!</v>
      </c>
    </row>
    <row r="86" spans="1:6" ht="21" hidden="1">
      <c r="A86" s="66"/>
      <c r="B86" s="65"/>
      <c r="C86" s="35"/>
      <c r="D86" s="35"/>
      <c r="E86" s="35"/>
      <c r="F86" s="35"/>
    </row>
    <row r="87" spans="1:6" ht="21" hidden="1">
      <c r="A87" s="62" t="s">
        <v>37</v>
      </c>
      <c r="B87" s="65"/>
      <c r="C87" s="35" t="e">
        <f>+C89</f>
        <v>#REF!</v>
      </c>
      <c r="D87" s="35" t="e">
        <f>+D89</f>
        <v>#REF!</v>
      </c>
      <c r="E87" s="35" t="e">
        <f>+E89</f>
        <v>#REF!</v>
      </c>
      <c r="F87" s="35" t="e">
        <f>+F89</f>
        <v>#REF!</v>
      </c>
    </row>
    <row r="88" spans="1:6" ht="21" hidden="1">
      <c r="A88" s="62"/>
      <c r="B88" s="65"/>
      <c r="C88" s="35"/>
      <c r="D88" s="35"/>
      <c r="E88" s="35"/>
      <c r="F88" s="35"/>
    </row>
    <row r="89" spans="1:6" ht="21" hidden="1">
      <c r="A89" s="66"/>
      <c r="B89" s="65" t="s">
        <v>38</v>
      </c>
      <c r="C89" s="36" t="e">
        <f t="array" ref="C89">SUM(IF(#REF!=7,IF(#REF!=4,#REF!)))</f>
        <v>#REF!</v>
      </c>
      <c r="D89" s="36" t="e">
        <f t="array" ref="D89">SUM(IF(#REF!=7,IF(#REF!=4,#REF!)))</f>
        <v>#REF!</v>
      </c>
      <c r="E89" s="36" t="e">
        <f t="array" ref="E89">SUM(IF(#REF!=7,IF(#REF!=4,#REF!)))</f>
        <v>#REF!</v>
      </c>
      <c r="F89" s="36" t="e">
        <f t="array" ref="F89">SUM(IF(#REF!=7,IF(#REF!=4,#REF!)))</f>
        <v>#REF!</v>
      </c>
    </row>
    <row r="90" spans="1:6" ht="21" hidden="1">
      <c r="A90" s="62"/>
      <c r="B90" s="65"/>
      <c r="C90" s="35"/>
      <c r="D90" s="35"/>
      <c r="E90" s="35"/>
      <c r="F90" s="35"/>
    </row>
    <row r="91" spans="1:6" ht="21" hidden="1">
      <c r="A91" s="62" t="s">
        <v>39</v>
      </c>
      <c r="B91" s="65"/>
      <c r="C91" s="35" t="e">
        <f>SUM(C93:C94)</f>
        <v>#REF!</v>
      </c>
      <c r="D91" s="35" t="e">
        <f>SUM(D93:D94)</f>
        <v>#REF!</v>
      </c>
      <c r="E91" s="35" t="e">
        <f>SUM(E93:E94)</f>
        <v>#REF!</v>
      </c>
      <c r="F91" s="35" t="e">
        <f>SUM(F93:F94)</f>
        <v>#REF!</v>
      </c>
    </row>
    <row r="92" spans="1:6" ht="21" hidden="1">
      <c r="A92" s="66"/>
      <c r="B92" s="65"/>
      <c r="C92" s="35"/>
      <c r="D92" s="35"/>
      <c r="E92" s="35"/>
      <c r="F92" s="35"/>
    </row>
    <row r="93" spans="1:6" ht="21" hidden="1">
      <c r="A93" s="66"/>
      <c r="B93" s="65" t="s">
        <v>40</v>
      </c>
      <c r="C93" s="36" t="e">
        <f t="array" ref="C93">SUM(IF(#REF!=9101,IF(#REF!=4,#REF!)))</f>
        <v>#REF!</v>
      </c>
      <c r="D93" s="36" t="e">
        <f t="array" ref="D93">SUM(IF(#REF!=9101,IF(#REF!=4,#REF!)))</f>
        <v>#REF!</v>
      </c>
      <c r="E93" s="36" t="e">
        <f t="array" ref="E93">SUM(IF(#REF!=9101,IF(#REF!=4,#REF!)))</f>
        <v>#REF!</v>
      </c>
      <c r="F93" s="36" t="e">
        <f t="array" ref="F93">SUM(IF(#REF!=9101,IF(#REF!=4,#REF!)))</f>
        <v>#REF!</v>
      </c>
    </row>
    <row r="94" spans="1:6" ht="21" hidden="1">
      <c r="A94" s="75"/>
      <c r="B94" s="79" t="s">
        <v>41</v>
      </c>
      <c r="C94" s="37" t="e">
        <f t="array" ref="C94">SUM(IF(#REF!&gt;=9200,IF(#REF!=4,#REF!)))</f>
        <v>#REF!</v>
      </c>
      <c r="D94" s="37" t="e">
        <f t="array" ref="D94">SUM(IF(#REF!&gt;=9200,IF(#REF!=4,#REF!)))</f>
        <v>#REF!</v>
      </c>
      <c r="E94" s="37" t="e">
        <f t="array" ref="E94">SUM(IF(#REF!&gt;=9200,IF(#REF!=4,#REF!)))</f>
        <v>#REF!</v>
      </c>
      <c r="F94" s="37" t="e">
        <f t="array" ref="F94">SUM(IF(#REF!&gt;=9200,IF(#REF!=4,#REF!)))</f>
        <v>#REF!</v>
      </c>
    </row>
    <row r="95" spans="1:6" ht="6" customHeight="1">
      <c r="A95" s="80"/>
      <c r="B95" s="80"/>
      <c r="C95" s="40"/>
      <c r="D95" s="40"/>
      <c r="E95" s="40"/>
      <c r="F95" s="40"/>
    </row>
    <row r="96" spans="1:6" ht="243.75" customHeight="1">
      <c r="A96" s="178" t="s">
        <v>67</v>
      </c>
      <c r="B96" s="178"/>
      <c r="C96" s="178"/>
      <c r="D96" s="178"/>
      <c r="E96" s="178"/>
      <c r="F96" s="178"/>
    </row>
    <row r="97" spans="1:6" ht="21">
      <c r="A97" s="77" t="s">
        <v>45</v>
      </c>
      <c r="B97" s="78"/>
      <c r="C97" s="39">
        <f>SUM(C99+C106+C111+C115)</f>
        <v>5000000</v>
      </c>
      <c r="D97" s="39">
        <f>SUM(D99+D106+D111+D115)</f>
        <v>13312614.07</v>
      </c>
      <c r="E97" s="39">
        <f>SUM(E99+E106+E111+E115)</f>
        <v>13312614.07</v>
      </c>
      <c r="F97" s="39">
        <f>SUM(F99+F106+F111+F115)</f>
        <v>13312614.07</v>
      </c>
    </row>
    <row r="98" spans="1:6" ht="21">
      <c r="A98" s="62"/>
      <c r="B98" s="65"/>
      <c r="C98" s="35"/>
      <c r="D98" s="35"/>
      <c r="E98" s="35"/>
      <c r="F98" s="35"/>
    </row>
    <row r="99" spans="1:6" ht="21">
      <c r="A99" s="62" t="s">
        <v>30</v>
      </c>
      <c r="B99" s="65"/>
      <c r="C99" s="35">
        <f>SUM(C101:C104)</f>
        <v>5000000</v>
      </c>
      <c r="D99" s="35">
        <f>SUM(D101:D104)</f>
        <v>13312614.07</v>
      </c>
      <c r="E99" s="35">
        <f>SUM(E101:E104)</f>
        <v>13312614.07</v>
      </c>
      <c r="F99" s="35">
        <f>SUM(F101:F104)</f>
        <v>13312614.07</v>
      </c>
    </row>
    <row r="100" spans="1:6" ht="21">
      <c r="A100" s="66"/>
      <c r="B100" s="65"/>
      <c r="C100" s="35"/>
      <c r="D100" s="35"/>
      <c r="E100" s="35"/>
      <c r="F100" s="35"/>
    </row>
    <row r="101" spans="1:6" ht="21">
      <c r="A101" s="66"/>
      <c r="B101" s="67" t="s">
        <v>31</v>
      </c>
      <c r="C101" s="41">
        <v>453000</v>
      </c>
      <c r="D101" s="41">
        <v>6961349.7699999996</v>
      </c>
      <c r="E101" s="41">
        <v>6961349.7699999996</v>
      </c>
      <c r="F101" s="41">
        <v>6961349.7700000005</v>
      </c>
    </row>
    <row r="102" spans="1:6" ht="21">
      <c r="A102" s="66"/>
      <c r="B102" s="67" t="s">
        <v>32</v>
      </c>
      <c r="C102" s="35">
        <v>0</v>
      </c>
      <c r="D102" s="35">
        <v>0</v>
      </c>
      <c r="E102" s="35">
        <v>0</v>
      </c>
      <c r="F102" s="35">
        <v>0</v>
      </c>
    </row>
    <row r="103" spans="1:6" ht="21">
      <c r="A103" s="66"/>
      <c r="B103" s="67" t="s">
        <v>33</v>
      </c>
      <c r="C103" s="35">
        <v>0</v>
      </c>
      <c r="D103" s="35">
        <v>1804264.3</v>
      </c>
      <c r="E103" s="35">
        <v>1804264.3</v>
      </c>
      <c r="F103" s="35">
        <v>1804264.3</v>
      </c>
    </row>
    <row r="104" spans="1:6" ht="42">
      <c r="A104" s="66"/>
      <c r="B104" s="74" t="s">
        <v>64</v>
      </c>
      <c r="C104" s="35">
        <v>4547000</v>
      </c>
      <c r="D104" s="35">
        <v>4547000</v>
      </c>
      <c r="E104" s="35">
        <v>4547000</v>
      </c>
      <c r="F104" s="35">
        <v>4547000</v>
      </c>
    </row>
    <row r="105" spans="1:6" ht="21">
      <c r="A105" s="66"/>
      <c r="B105" s="65"/>
      <c r="C105" s="35"/>
      <c r="D105" s="41"/>
      <c r="E105" s="41"/>
      <c r="F105" s="41"/>
    </row>
    <row r="106" spans="1:6" ht="21">
      <c r="A106" s="62" t="s">
        <v>34</v>
      </c>
      <c r="B106" s="65"/>
      <c r="C106" s="35">
        <f>SUM(C108:C109)</f>
        <v>0</v>
      </c>
      <c r="D106" s="35">
        <f>SUM(D108:D109)</f>
        <v>0</v>
      </c>
      <c r="E106" s="35">
        <f>SUM(E108:E109)</f>
        <v>0</v>
      </c>
      <c r="F106" s="35">
        <f>SUM(F108:F109)</f>
        <v>0</v>
      </c>
    </row>
    <row r="107" spans="1:6" ht="21">
      <c r="A107" s="66"/>
      <c r="B107" s="65"/>
      <c r="C107" s="35"/>
      <c r="D107" s="35"/>
      <c r="E107" s="35"/>
      <c r="F107" s="35"/>
    </row>
    <row r="108" spans="1:6" ht="21">
      <c r="A108" s="66"/>
      <c r="B108" s="67" t="s">
        <v>35</v>
      </c>
      <c r="C108" s="36">
        <v>0</v>
      </c>
      <c r="D108" s="36">
        <v>0</v>
      </c>
      <c r="E108" s="36">
        <v>0</v>
      </c>
      <c r="F108" s="36">
        <v>0</v>
      </c>
    </row>
    <row r="109" spans="1:6" ht="21">
      <c r="A109" s="66"/>
      <c r="B109" s="67" t="s">
        <v>36</v>
      </c>
      <c r="C109" s="36">
        <v>0</v>
      </c>
      <c r="D109" s="36">
        <v>0</v>
      </c>
      <c r="E109" s="36">
        <v>0</v>
      </c>
      <c r="F109" s="36">
        <v>0</v>
      </c>
    </row>
    <row r="110" spans="1:6" ht="21">
      <c r="A110" s="66"/>
      <c r="B110" s="65"/>
      <c r="C110" s="35"/>
      <c r="D110" s="35"/>
      <c r="E110" s="35"/>
      <c r="F110" s="35"/>
    </row>
    <row r="111" spans="1:6" ht="21">
      <c r="A111" s="62" t="s">
        <v>37</v>
      </c>
      <c r="B111" s="65"/>
      <c r="C111" s="35">
        <f>+C113</f>
        <v>0</v>
      </c>
      <c r="D111" s="35">
        <f>+D113</f>
        <v>0</v>
      </c>
      <c r="E111" s="35">
        <f>+E113</f>
        <v>0</v>
      </c>
      <c r="F111" s="35">
        <f>+F113</f>
        <v>0</v>
      </c>
    </row>
    <row r="112" spans="1:6" ht="21">
      <c r="A112" s="66"/>
      <c r="B112" s="65"/>
      <c r="C112" s="35"/>
      <c r="D112" s="35"/>
      <c r="E112" s="35"/>
      <c r="F112" s="35"/>
    </row>
    <row r="113" spans="1:6" ht="21">
      <c r="A113" s="66"/>
      <c r="B113" s="67" t="s">
        <v>38</v>
      </c>
      <c r="C113" s="36">
        <v>0</v>
      </c>
      <c r="D113" s="36">
        <v>0</v>
      </c>
      <c r="E113" s="36">
        <v>0</v>
      </c>
      <c r="F113" s="36">
        <v>0</v>
      </c>
    </row>
    <row r="114" spans="1:6" ht="21">
      <c r="A114" s="66"/>
      <c r="B114" s="65"/>
      <c r="C114" s="35"/>
      <c r="D114" s="35"/>
      <c r="E114" s="35"/>
      <c r="F114" s="35"/>
    </row>
    <row r="115" spans="1:6" ht="21">
      <c r="A115" s="62" t="s">
        <v>39</v>
      </c>
      <c r="B115" s="65"/>
      <c r="C115" s="35">
        <f>SUM(C117:C118)</f>
        <v>0</v>
      </c>
      <c r="D115" s="35">
        <f>SUM(D117:D118)</f>
        <v>0</v>
      </c>
      <c r="E115" s="35">
        <f>SUM(E117:E118)</f>
        <v>0</v>
      </c>
      <c r="F115" s="35">
        <f>SUM(F117:F118)</f>
        <v>0</v>
      </c>
    </row>
    <row r="116" spans="1:6" ht="21">
      <c r="A116" s="66"/>
      <c r="B116" s="67" t="s">
        <v>40</v>
      </c>
      <c r="C116" s="35"/>
      <c r="D116" s="35"/>
      <c r="E116" s="35"/>
      <c r="F116" s="35"/>
    </row>
    <row r="117" spans="1:6" ht="21">
      <c r="A117" s="66"/>
      <c r="B117" s="67" t="s">
        <v>41</v>
      </c>
      <c r="C117" s="36"/>
      <c r="D117" s="36"/>
      <c r="E117" s="36"/>
      <c r="F117" s="36"/>
    </row>
    <row r="118" spans="1:6" ht="21">
      <c r="A118" s="75"/>
      <c r="B118" s="76" t="s">
        <v>62</v>
      </c>
      <c r="C118" s="37"/>
      <c r="D118" s="37"/>
      <c r="E118" s="37"/>
      <c r="F118" s="37"/>
    </row>
    <row r="119" spans="1:6" ht="13.5" customHeight="1">
      <c r="A119" s="68"/>
      <c r="B119" s="68"/>
      <c r="C119" s="38"/>
      <c r="D119" s="38"/>
      <c r="E119" s="38"/>
      <c r="F119" s="38"/>
    </row>
    <row r="120" spans="1:6" ht="21">
      <c r="A120" s="77" t="s">
        <v>46</v>
      </c>
      <c r="B120" s="78"/>
      <c r="C120" s="39">
        <f>SUM(C122+C130+C135+C139)</f>
        <v>0</v>
      </c>
      <c r="D120" s="39">
        <f>SUM(D122+D130+D135+D139)</f>
        <v>0</v>
      </c>
      <c r="E120" s="39">
        <f>SUM(E122+E130+E135+E139)</f>
        <v>0</v>
      </c>
      <c r="F120" s="39">
        <f>SUM(F122+F130+F135+F139)</f>
        <v>0</v>
      </c>
    </row>
    <row r="121" spans="1:6" ht="21">
      <c r="A121" s="62"/>
      <c r="B121" s="65"/>
      <c r="C121" s="35"/>
      <c r="D121" s="35"/>
      <c r="E121" s="35"/>
      <c r="F121" s="35"/>
    </row>
    <row r="122" spans="1:6" ht="21">
      <c r="A122" s="62" t="s">
        <v>30</v>
      </c>
      <c r="B122" s="65"/>
      <c r="C122" s="35">
        <f>SUM(C125:C128)</f>
        <v>0</v>
      </c>
      <c r="D122" s="35">
        <f>SUM(D125:D128)</f>
        <v>0</v>
      </c>
      <c r="E122" s="35">
        <f>SUM(E125:E128)</f>
        <v>0</v>
      </c>
      <c r="F122" s="35">
        <f>SUM(F125:F128)</f>
        <v>0</v>
      </c>
    </row>
    <row r="123" spans="1:6" ht="21">
      <c r="A123" s="66"/>
      <c r="B123" s="65"/>
      <c r="C123" s="35"/>
      <c r="D123" s="35"/>
      <c r="E123" s="35"/>
      <c r="F123" s="35"/>
    </row>
    <row r="124" spans="1:6" ht="21" hidden="1" outlineLevel="1">
      <c r="A124" s="66"/>
      <c r="B124" s="65"/>
      <c r="C124" s="35" t="e">
        <f>#REF!</f>
        <v>#REF!</v>
      </c>
      <c r="D124" s="35"/>
      <c r="E124" s="35"/>
      <c r="F124" s="35"/>
    </row>
    <row r="125" spans="1:6" ht="21" collapsed="1">
      <c r="A125" s="66"/>
      <c r="B125" s="67" t="s">
        <v>31</v>
      </c>
      <c r="C125" s="36"/>
      <c r="D125" s="36"/>
      <c r="E125" s="36"/>
      <c r="F125" s="36"/>
    </row>
    <row r="126" spans="1:6" ht="21">
      <c r="A126" s="66"/>
      <c r="B126" s="67" t="s">
        <v>32</v>
      </c>
      <c r="C126" s="36"/>
      <c r="D126" s="36"/>
      <c r="E126" s="36"/>
      <c r="F126" s="36"/>
    </row>
    <row r="127" spans="1:6" ht="21">
      <c r="A127" s="66"/>
      <c r="B127" s="67" t="s">
        <v>33</v>
      </c>
      <c r="C127" s="36"/>
      <c r="D127" s="36"/>
      <c r="E127" s="36"/>
      <c r="F127" s="36"/>
    </row>
    <row r="128" spans="1:6" ht="42">
      <c r="A128" s="66"/>
      <c r="B128" s="74" t="s">
        <v>64</v>
      </c>
      <c r="C128" s="36"/>
      <c r="D128" s="36"/>
      <c r="E128" s="36"/>
      <c r="F128" s="36"/>
    </row>
    <row r="129" spans="1:6" ht="21">
      <c r="A129" s="66"/>
      <c r="B129" s="65"/>
      <c r="C129" s="35"/>
      <c r="D129" s="35"/>
      <c r="E129" s="35"/>
      <c r="F129" s="35"/>
    </row>
    <row r="130" spans="1:6" ht="21">
      <c r="A130" s="62" t="s">
        <v>34</v>
      </c>
      <c r="B130" s="65"/>
      <c r="C130" s="35">
        <f>SUM(C132:C133)</f>
        <v>0</v>
      </c>
      <c r="D130" s="35">
        <f>SUM(D132:D133)</f>
        <v>0</v>
      </c>
      <c r="E130" s="35">
        <f>SUM(E132:E133)</f>
        <v>0</v>
      </c>
      <c r="F130" s="35">
        <f>SUM(F132:F133)</f>
        <v>0</v>
      </c>
    </row>
    <row r="131" spans="1:6" ht="21">
      <c r="A131" s="66"/>
      <c r="B131" s="65"/>
      <c r="C131" s="35"/>
      <c r="D131" s="35"/>
      <c r="E131" s="35"/>
      <c r="F131" s="35"/>
    </row>
    <row r="132" spans="1:6" ht="21">
      <c r="A132" s="66"/>
      <c r="B132" s="67" t="s">
        <v>35</v>
      </c>
      <c r="C132" s="36"/>
      <c r="D132" s="36"/>
      <c r="E132" s="36"/>
      <c r="F132" s="36"/>
    </row>
    <row r="133" spans="1:6" ht="21">
      <c r="A133" s="66"/>
      <c r="B133" s="67" t="s">
        <v>36</v>
      </c>
      <c r="C133" s="36"/>
      <c r="D133" s="36"/>
      <c r="E133" s="36"/>
      <c r="F133" s="36"/>
    </row>
    <row r="134" spans="1:6" ht="21">
      <c r="A134" s="66"/>
      <c r="B134" s="65"/>
      <c r="C134" s="35"/>
      <c r="D134" s="35"/>
      <c r="E134" s="35"/>
      <c r="F134" s="35"/>
    </row>
    <row r="135" spans="1:6" ht="21">
      <c r="A135" s="62" t="s">
        <v>37</v>
      </c>
      <c r="B135" s="65"/>
      <c r="C135" s="35">
        <f>+C137</f>
        <v>0</v>
      </c>
      <c r="D135" s="35">
        <f>+D137</f>
        <v>0</v>
      </c>
      <c r="E135" s="35">
        <f>+E137</f>
        <v>0</v>
      </c>
      <c r="F135" s="35">
        <f>+F137</f>
        <v>0</v>
      </c>
    </row>
    <row r="136" spans="1:6" ht="21">
      <c r="A136" s="62"/>
      <c r="B136" s="65"/>
      <c r="C136" s="35"/>
      <c r="D136" s="35"/>
      <c r="E136" s="35"/>
      <c r="F136" s="35"/>
    </row>
    <row r="137" spans="1:6" ht="21">
      <c r="A137" s="62"/>
      <c r="B137" s="67" t="s">
        <v>63</v>
      </c>
      <c r="C137" s="36"/>
      <c r="D137" s="36"/>
      <c r="E137" s="36"/>
      <c r="F137" s="36"/>
    </row>
    <row r="138" spans="1:6" ht="21">
      <c r="A138" s="62"/>
      <c r="B138" s="65"/>
      <c r="C138" s="35"/>
      <c r="D138" s="35"/>
      <c r="E138" s="35"/>
      <c r="F138" s="35"/>
    </row>
    <row r="139" spans="1:6" ht="21">
      <c r="A139" s="62" t="s">
        <v>39</v>
      </c>
      <c r="B139" s="65"/>
      <c r="C139" s="35">
        <f>SUM(C141:C142)</f>
        <v>0</v>
      </c>
      <c r="D139" s="35">
        <f>SUM(D141:D142)</f>
        <v>0</v>
      </c>
      <c r="E139" s="35">
        <f>SUM(E141:E142)</f>
        <v>0</v>
      </c>
      <c r="F139" s="35">
        <f>SUM(F141:F142)</f>
        <v>0</v>
      </c>
    </row>
    <row r="140" spans="1:6" ht="21">
      <c r="A140" s="66"/>
      <c r="B140" s="67" t="s">
        <v>40</v>
      </c>
      <c r="C140" s="35"/>
      <c r="D140" s="35"/>
      <c r="E140" s="35"/>
      <c r="F140" s="35"/>
    </row>
    <row r="141" spans="1:6" ht="21">
      <c r="A141" s="66"/>
      <c r="B141" s="67" t="s">
        <v>41</v>
      </c>
      <c r="C141" s="36"/>
      <c r="D141" s="36"/>
      <c r="E141" s="36"/>
      <c r="F141" s="36"/>
    </row>
    <row r="142" spans="1:6" ht="21">
      <c r="A142" s="75"/>
      <c r="B142" s="76" t="s">
        <v>62</v>
      </c>
      <c r="C142" s="37"/>
      <c r="D142" s="37"/>
      <c r="E142" s="37"/>
      <c r="F142" s="37"/>
    </row>
    <row r="143" spans="1:6" ht="15.75" customHeight="1">
      <c r="A143" s="68"/>
      <c r="B143" s="68"/>
      <c r="C143" s="38"/>
      <c r="D143" s="38"/>
      <c r="E143" s="38"/>
      <c r="F143" s="38"/>
    </row>
    <row r="144" spans="1:6" ht="21">
      <c r="A144" s="77" t="s">
        <v>47</v>
      </c>
      <c r="B144" s="81"/>
      <c r="C144" s="39">
        <f>SUM(C146+C153+C158+C162)</f>
        <v>81309889</v>
      </c>
      <c r="D144" s="39">
        <f>SUM(D146+D153+D158+D162)</f>
        <v>77099271.669999987</v>
      </c>
      <c r="E144" s="39">
        <f>SUM(E146+E153+E158+E162)</f>
        <v>77099271.669999987</v>
      </c>
      <c r="F144" s="39">
        <f>SUM(F146+F153+F158+F162)</f>
        <v>73175733.600000009</v>
      </c>
    </row>
    <row r="145" spans="1:6" ht="21">
      <c r="A145" s="62"/>
      <c r="B145" s="67"/>
      <c r="C145" s="35"/>
      <c r="D145" s="35"/>
      <c r="E145" s="35"/>
      <c r="F145" s="35"/>
    </row>
    <row r="146" spans="1:6" ht="21">
      <c r="A146" s="62" t="s">
        <v>30</v>
      </c>
      <c r="B146" s="67"/>
      <c r="C146" s="35">
        <f>SUM(C148:C151)</f>
        <v>81309889</v>
      </c>
      <c r="D146" s="35">
        <f>SUM(D148:D151)</f>
        <v>76699271.669999987</v>
      </c>
      <c r="E146" s="35">
        <f>SUM(E148:E151)</f>
        <v>76699271.669999987</v>
      </c>
      <c r="F146" s="35">
        <f>SUM(F148:F151)</f>
        <v>72941023.600000009</v>
      </c>
    </row>
    <row r="147" spans="1:6" ht="21">
      <c r="A147" s="66"/>
      <c r="B147" s="65"/>
      <c r="C147" s="35"/>
      <c r="D147" s="35"/>
      <c r="E147" s="35"/>
      <c r="F147" s="35"/>
    </row>
    <row r="148" spans="1:6" ht="21">
      <c r="A148" s="66"/>
      <c r="B148" s="67" t="s">
        <v>31</v>
      </c>
      <c r="C148" s="35">
        <f>+C54+C101</f>
        <v>47775759</v>
      </c>
      <c r="D148" s="35">
        <f>+D54+D101</f>
        <v>45276516.539999992</v>
      </c>
      <c r="E148" s="35">
        <f>+E54+E101</f>
        <v>45276516.539999992</v>
      </c>
      <c r="F148" s="35">
        <f>+F54+F101</f>
        <v>44327715.350000009</v>
      </c>
    </row>
    <row r="149" spans="1:6" ht="21">
      <c r="A149" s="66"/>
      <c r="B149" s="67" t="s">
        <v>32</v>
      </c>
      <c r="C149" s="35">
        <f t="shared" ref="C149:F151" si="0">+C55+C102</f>
        <v>1532100</v>
      </c>
      <c r="D149" s="35">
        <f t="shared" si="0"/>
        <v>1532100</v>
      </c>
      <c r="E149" s="35">
        <f t="shared" si="0"/>
        <v>1532100</v>
      </c>
      <c r="F149" s="35">
        <f t="shared" si="0"/>
        <v>1018983.93</v>
      </c>
    </row>
    <row r="150" spans="1:6" ht="21">
      <c r="A150" s="66"/>
      <c r="B150" s="67" t="s">
        <v>33</v>
      </c>
      <c r="C150" s="35">
        <f t="shared" si="0"/>
        <v>27455030</v>
      </c>
      <c r="D150" s="35">
        <f>+D56+D103</f>
        <v>25343655.129999999</v>
      </c>
      <c r="E150" s="35">
        <f>+E56+E103</f>
        <v>25343655.129999999</v>
      </c>
      <c r="F150" s="35">
        <f t="shared" si="0"/>
        <v>23047324.32</v>
      </c>
    </row>
    <row r="151" spans="1:6" ht="42">
      <c r="A151" s="66"/>
      <c r="B151" s="74" t="s">
        <v>64</v>
      </c>
      <c r="C151" s="35">
        <f>+C57+C104</f>
        <v>4547000</v>
      </c>
      <c r="D151" s="35">
        <f t="shared" si="0"/>
        <v>4547000</v>
      </c>
      <c r="E151" s="35">
        <f t="shared" si="0"/>
        <v>4547000</v>
      </c>
      <c r="F151" s="35">
        <f t="shared" si="0"/>
        <v>4547000</v>
      </c>
    </row>
    <row r="152" spans="1:6" ht="21">
      <c r="A152" s="66"/>
      <c r="B152" s="67"/>
      <c r="C152" s="35"/>
      <c r="D152" s="35"/>
      <c r="E152" s="35"/>
      <c r="F152" s="35"/>
    </row>
    <row r="153" spans="1:6" ht="21">
      <c r="A153" s="62" t="s">
        <v>34</v>
      </c>
      <c r="B153" s="65"/>
      <c r="C153" s="35">
        <f>SUM(C155:C156)</f>
        <v>0</v>
      </c>
      <c r="D153" s="35">
        <f>SUM(D155:D156)</f>
        <v>400000</v>
      </c>
      <c r="E153" s="35">
        <f>SUM(E155:E156)</f>
        <v>400000</v>
      </c>
      <c r="F153" s="35">
        <f>SUM(F155:F156)</f>
        <v>234710</v>
      </c>
    </row>
    <row r="154" spans="1:6" ht="21">
      <c r="A154" s="66"/>
      <c r="B154" s="65"/>
      <c r="C154" s="35"/>
      <c r="D154" s="35"/>
      <c r="E154" s="35"/>
      <c r="F154" s="35"/>
    </row>
    <row r="155" spans="1:6" ht="21">
      <c r="A155" s="66"/>
      <c r="B155" s="67" t="s">
        <v>35</v>
      </c>
      <c r="C155" s="35">
        <f t="shared" ref="C155:F156" si="1">+C61+C108</f>
        <v>0</v>
      </c>
      <c r="D155" s="35">
        <f>+D61+D108</f>
        <v>400000</v>
      </c>
      <c r="E155" s="35">
        <f t="shared" si="1"/>
        <v>400000</v>
      </c>
      <c r="F155" s="35">
        <f t="shared" si="1"/>
        <v>234710</v>
      </c>
    </row>
    <row r="156" spans="1:6" ht="21">
      <c r="A156" s="66"/>
      <c r="B156" s="67" t="s">
        <v>36</v>
      </c>
      <c r="C156" s="35">
        <f t="shared" si="1"/>
        <v>0</v>
      </c>
      <c r="D156" s="35">
        <f t="shared" si="1"/>
        <v>0</v>
      </c>
      <c r="E156" s="35">
        <f t="shared" si="1"/>
        <v>0</v>
      </c>
      <c r="F156" s="35">
        <f t="shared" si="1"/>
        <v>0</v>
      </c>
    </row>
    <row r="157" spans="1:6" ht="21">
      <c r="A157" s="66"/>
      <c r="B157" s="65"/>
      <c r="C157" s="35"/>
      <c r="D157" s="35"/>
      <c r="E157" s="35"/>
      <c r="F157" s="35"/>
    </row>
    <row r="158" spans="1:6" ht="21">
      <c r="A158" s="62" t="s">
        <v>37</v>
      </c>
      <c r="B158" s="65"/>
      <c r="C158" s="35">
        <f>+C160</f>
        <v>0</v>
      </c>
      <c r="D158" s="35">
        <f>+D160</f>
        <v>0</v>
      </c>
      <c r="E158" s="35">
        <f>+E160</f>
        <v>0</v>
      </c>
      <c r="F158" s="35">
        <f>+F160</f>
        <v>0</v>
      </c>
    </row>
    <row r="159" spans="1:6" ht="21">
      <c r="A159" s="66"/>
      <c r="B159" s="65"/>
      <c r="C159" s="35"/>
      <c r="D159" s="35"/>
      <c r="E159" s="35"/>
      <c r="F159" s="35"/>
    </row>
    <row r="160" spans="1:6" ht="21">
      <c r="A160" s="66"/>
      <c r="B160" s="67" t="s">
        <v>63</v>
      </c>
      <c r="C160" s="36">
        <f>+C66+C137</f>
        <v>0</v>
      </c>
      <c r="D160" s="36">
        <f>+D66+D137</f>
        <v>0</v>
      </c>
      <c r="E160" s="36">
        <f>+E66+E137</f>
        <v>0</v>
      </c>
      <c r="F160" s="36">
        <f>+F66+F137</f>
        <v>0</v>
      </c>
    </row>
    <row r="161" spans="1:6" ht="16.5" customHeight="1">
      <c r="A161" s="66"/>
      <c r="B161" s="65"/>
      <c r="C161" s="35"/>
      <c r="D161" s="35"/>
      <c r="E161" s="35"/>
      <c r="F161" s="35"/>
    </row>
    <row r="162" spans="1:6" ht="21">
      <c r="A162" s="62" t="s">
        <v>39</v>
      </c>
      <c r="B162" s="65"/>
      <c r="C162" s="35">
        <f>SUM(C164:C165)</f>
        <v>0</v>
      </c>
      <c r="D162" s="35">
        <f>SUM(D164:D165)</f>
        <v>0</v>
      </c>
      <c r="E162" s="35">
        <f>SUM(E164:E165)</f>
        <v>0</v>
      </c>
      <c r="F162" s="35">
        <f>SUM(F164:F165)</f>
        <v>0</v>
      </c>
    </row>
    <row r="163" spans="1:6" ht="15" customHeight="1">
      <c r="A163" s="66"/>
      <c r="B163" s="67" t="s">
        <v>40</v>
      </c>
      <c r="C163" s="35"/>
      <c r="D163" s="35"/>
      <c r="E163" s="35"/>
      <c r="F163" s="35"/>
    </row>
    <row r="164" spans="1:6" ht="21">
      <c r="A164" s="66"/>
      <c r="B164" s="67" t="s">
        <v>41</v>
      </c>
      <c r="C164" s="36">
        <f t="shared" ref="C164:F165" si="2">+C70+C117</f>
        <v>0</v>
      </c>
      <c r="D164" s="36">
        <f t="shared" si="2"/>
        <v>0</v>
      </c>
      <c r="E164" s="36">
        <f t="shared" si="2"/>
        <v>0</v>
      </c>
      <c r="F164" s="36">
        <f t="shared" si="2"/>
        <v>0</v>
      </c>
    </row>
    <row r="165" spans="1:6" ht="21">
      <c r="A165" s="75"/>
      <c r="B165" s="76" t="s">
        <v>62</v>
      </c>
      <c r="C165" s="37">
        <f t="shared" si="2"/>
        <v>0</v>
      </c>
      <c r="D165" s="37">
        <f t="shared" si="2"/>
        <v>0</v>
      </c>
      <c r="E165" s="37">
        <f t="shared" si="2"/>
        <v>0</v>
      </c>
      <c r="F165" s="37">
        <f t="shared" si="2"/>
        <v>0</v>
      </c>
    </row>
    <row r="166" spans="1:6" ht="13.5" customHeight="1">
      <c r="A166" s="68"/>
      <c r="B166" s="68"/>
      <c r="C166" s="38"/>
      <c r="D166" s="38"/>
      <c r="E166" s="38"/>
      <c r="F166" s="38"/>
    </row>
    <row r="167" spans="1:6" ht="21">
      <c r="A167" s="82" t="s">
        <v>48</v>
      </c>
      <c r="B167" s="70"/>
      <c r="C167" s="42">
        <f>+C43</f>
        <v>81309889</v>
      </c>
      <c r="D167" s="42">
        <f>+D43</f>
        <v>77099271.669999987</v>
      </c>
      <c r="E167" s="42">
        <f>+E43</f>
        <v>77099271.669999987</v>
      </c>
      <c r="F167" s="42">
        <f>+F43</f>
        <v>77099271.669999987</v>
      </c>
    </row>
    <row r="168" spans="1:6" ht="9.75" customHeight="1">
      <c r="A168" s="69"/>
      <c r="B168" s="70"/>
      <c r="C168" s="43"/>
      <c r="D168" s="43"/>
      <c r="E168" s="43"/>
      <c r="F168" s="43"/>
    </row>
    <row r="169" spans="1:6" ht="21">
      <c r="A169" s="82" t="s">
        <v>49</v>
      </c>
      <c r="B169" s="70"/>
      <c r="C169" s="42">
        <f>+C144</f>
        <v>81309889</v>
      </c>
      <c r="D169" s="42">
        <f>+D144</f>
        <v>77099271.669999987</v>
      </c>
      <c r="E169" s="42">
        <f>+E144</f>
        <v>77099271.669999987</v>
      </c>
      <c r="F169" s="42">
        <f>+F144</f>
        <v>73175733.600000009</v>
      </c>
    </row>
    <row r="170" spans="1:6" ht="9.75" customHeight="1">
      <c r="A170" s="69"/>
      <c r="B170" s="70"/>
      <c r="C170" s="43"/>
      <c r="D170" s="43"/>
      <c r="E170" s="43"/>
      <c r="F170" s="43"/>
    </row>
    <row r="171" spans="1:6" ht="21">
      <c r="A171" s="82" t="s">
        <v>50</v>
      </c>
      <c r="B171" s="70"/>
      <c r="C171" s="42">
        <f>+C167-C169</f>
        <v>0</v>
      </c>
      <c r="D171" s="42">
        <f>+D167-D169</f>
        <v>0</v>
      </c>
      <c r="E171" s="42">
        <v>0</v>
      </c>
      <c r="F171" s="42">
        <f>+F167-F169</f>
        <v>3923538.0699999779</v>
      </c>
    </row>
    <row r="172" spans="1:6" ht="9.75" customHeight="1">
      <c r="A172" s="69"/>
      <c r="B172" s="70"/>
      <c r="C172" s="43"/>
      <c r="D172" s="43"/>
      <c r="E172" s="43"/>
      <c r="F172" s="43"/>
    </row>
    <row r="173" spans="1:6" ht="21">
      <c r="A173" s="82" t="s">
        <v>51</v>
      </c>
      <c r="B173" s="70"/>
      <c r="C173" s="42">
        <f>+C11</f>
        <v>1.2199999997392297</v>
      </c>
      <c r="D173" s="42">
        <f>+D171+D11</f>
        <v>627.66000000014901</v>
      </c>
      <c r="E173" s="42"/>
      <c r="F173" s="42">
        <f>+F171+F11</f>
        <v>3923538.0699999779</v>
      </c>
    </row>
    <row r="174" spans="1:6" ht="21">
      <c r="A174" s="83" t="s">
        <v>52</v>
      </c>
      <c r="B174" s="68"/>
      <c r="C174" s="84"/>
      <c r="D174" s="68"/>
      <c r="E174" s="68"/>
      <c r="F174" s="68"/>
    </row>
    <row r="175" spans="1:6" ht="21">
      <c r="A175" s="68"/>
      <c r="B175" s="68"/>
      <c r="C175" s="84"/>
      <c r="D175" s="68"/>
      <c r="E175" s="68"/>
      <c r="F175" s="68"/>
    </row>
    <row r="176" spans="1:6" ht="21">
      <c r="A176" s="68"/>
      <c r="B176" s="85" t="s">
        <v>53</v>
      </c>
      <c r="C176" s="84"/>
      <c r="D176" s="179" t="s">
        <v>54</v>
      </c>
      <c r="E176" s="179"/>
      <c r="F176" s="68"/>
    </row>
    <row r="177" spans="1:6" ht="21">
      <c r="A177" s="68"/>
      <c r="B177" s="85" t="s">
        <v>68</v>
      </c>
      <c r="C177" s="86"/>
      <c r="D177" s="179" t="s">
        <v>65</v>
      </c>
      <c r="E177" s="179"/>
      <c r="F177" s="68"/>
    </row>
    <row r="178" spans="1:6" ht="21">
      <c r="A178" s="68"/>
      <c r="B178" s="87"/>
      <c r="C178" s="86"/>
      <c r="D178" s="87"/>
      <c r="E178" s="87"/>
      <c r="F178" s="68"/>
    </row>
    <row r="179" spans="1:6" ht="21">
      <c r="A179" s="68"/>
      <c r="B179" s="76"/>
      <c r="C179" s="86"/>
      <c r="D179" s="76"/>
      <c r="E179" s="76"/>
      <c r="F179" s="68"/>
    </row>
    <row r="180" spans="1:6" ht="21">
      <c r="A180" s="68"/>
      <c r="B180" s="85" t="s">
        <v>56</v>
      </c>
      <c r="C180" s="86"/>
      <c r="D180" s="88" t="s">
        <v>56</v>
      </c>
      <c r="E180" s="88"/>
      <c r="F180" s="68"/>
    </row>
    <row r="183" spans="1:6">
      <c r="E183" s="12"/>
    </row>
    <row r="184" spans="1:6">
      <c r="D184" s="11"/>
      <c r="E184" s="13"/>
      <c r="F184" s="12"/>
    </row>
    <row r="185" spans="1:6">
      <c r="D185" s="11"/>
    </row>
    <row r="186" spans="1:6">
      <c r="D186" s="11"/>
    </row>
    <row r="187" spans="1:6">
      <c r="D187" s="11"/>
      <c r="E187" s="11"/>
      <c r="F187" s="11"/>
    </row>
    <row r="189" spans="1:6">
      <c r="F189" s="12"/>
    </row>
    <row r="190" spans="1:6">
      <c r="F190" s="12"/>
    </row>
    <row r="191" spans="1:6">
      <c r="F191" s="12"/>
    </row>
    <row r="192" spans="1:6">
      <c r="F192" s="12"/>
    </row>
    <row r="193" spans="6:6">
      <c r="F193" s="12"/>
    </row>
    <row r="194" spans="6:6">
      <c r="F194" s="12"/>
    </row>
  </sheetData>
  <dataConsolidate link="1">
    <dataRefs count="1">
      <dataRef ref="N109" sheet="ANALITICO" r:id="rId1"/>
    </dataRefs>
  </dataConsolidate>
  <mergeCells count="3">
    <mergeCell ref="A96:F96"/>
    <mergeCell ref="D176:E176"/>
    <mergeCell ref="D177:E177"/>
  </mergeCells>
  <printOptions horizontalCentered="1"/>
  <pageMargins left="0.19685039370078741" right="0.19685039370078741" top="0.35433070866141736" bottom="0.19685039370078741" header="0" footer="0"/>
  <pageSetup scale="38" orientation="portrait" r:id="rId2"/>
  <headerFooter alignWithMargins="0"/>
  <rowBreaks count="1" manualBreakCount="1">
    <brk id="96" max="5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97"/>
  <sheetViews>
    <sheetView showGridLines="0" view="pageBreakPreview" zoomScale="60" zoomScaleNormal="75" workbookViewId="0">
      <selection activeCell="H174" sqref="H174"/>
    </sheetView>
  </sheetViews>
  <sheetFormatPr baseColWidth="10" defaultRowHeight="12.75" outlineLevelRow="1"/>
  <cols>
    <col min="1" max="1" width="2.7109375" style="92" customWidth="1"/>
    <col min="2" max="2" width="83.42578125" style="92" customWidth="1"/>
    <col min="3" max="3" width="27.7109375" style="142" customWidth="1"/>
    <col min="4" max="4" width="27.42578125" style="92" customWidth="1"/>
    <col min="5" max="5" width="34.5703125" style="92" customWidth="1"/>
    <col min="6" max="6" width="32.42578125" style="92" customWidth="1"/>
    <col min="7" max="7" width="21" style="92" bestFit="1" customWidth="1"/>
    <col min="8" max="8" width="21.140625" style="92" bestFit="1" customWidth="1"/>
    <col min="9" max="9" width="19.42578125" style="92" bestFit="1" customWidth="1"/>
    <col min="10" max="10" width="21.42578125" style="92" bestFit="1" customWidth="1"/>
    <col min="11" max="11" width="19.42578125" style="92" bestFit="1" customWidth="1"/>
    <col min="12" max="12" width="14.5703125" style="92" bestFit="1" customWidth="1"/>
    <col min="13" max="13" width="21.140625" style="92" bestFit="1" customWidth="1"/>
    <col min="14" max="14" width="19.5703125" style="92" bestFit="1" customWidth="1"/>
    <col min="15" max="15" width="19.42578125" style="92" bestFit="1" customWidth="1"/>
    <col min="16" max="17" width="11.5703125" style="92" bestFit="1" customWidth="1"/>
    <col min="18" max="16384" width="11.42578125" style="92"/>
  </cols>
  <sheetData>
    <row r="1" spans="1:14" ht="18.75">
      <c r="A1" s="89" t="s">
        <v>5</v>
      </c>
      <c r="B1" s="90"/>
      <c r="C1" s="91"/>
      <c r="D1" s="90"/>
      <c r="E1" s="90"/>
      <c r="F1" s="90"/>
    </row>
    <row r="2" spans="1:14" ht="21" customHeight="1">
      <c r="A2" s="89" t="s">
        <v>57</v>
      </c>
      <c r="B2" s="90"/>
      <c r="C2" s="91"/>
      <c r="D2" s="90"/>
      <c r="E2" s="90"/>
      <c r="F2" s="90"/>
    </row>
    <row r="3" spans="1:14" ht="24.75" customHeight="1">
      <c r="A3" s="93" t="s">
        <v>6</v>
      </c>
      <c r="B3" s="90"/>
      <c r="C3" s="91"/>
      <c r="D3" s="90"/>
      <c r="E3" s="90"/>
      <c r="F3" s="90"/>
      <c r="G3" s="145"/>
    </row>
    <row r="4" spans="1:14" ht="24.75" customHeight="1">
      <c r="A4" s="94"/>
      <c r="B4" s="95"/>
      <c r="C4" s="96"/>
      <c r="D4" s="95"/>
      <c r="E4" s="95"/>
      <c r="F4" s="95"/>
    </row>
    <row r="5" spans="1:14" ht="18">
      <c r="A5" s="97" t="s">
        <v>7</v>
      </c>
      <c r="B5" s="98"/>
      <c r="C5" s="99"/>
      <c r="D5" s="98"/>
      <c r="E5" s="98"/>
      <c r="F5" s="100"/>
    </row>
    <row r="6" spans="1:14" ht="18">
      <c r="A6" s="97"/>
      <c r="B6" s="98"/>
      <c r="C6" s="99"/>
      <c r="D6" s="98"/>
      <c r="E6" s="98"/>
      <c r="F6" s="100"/>
    </row>
    <row r="7" spans="1:14" ht="18.75" thickBot="1">
      <c r="B7" s="98"/>
      <c r="C7" s="99"/>
      <c r="D7" s="98"/>
      <c r="E7" s="97" t="s">
        <v>58</v>
      </c>
      <c r="F7" s="101">
        <v>42369</v>
      </c>
    </row>
    <row r="8" spans="1:14" ht="27.75" customHeight="1" thickBot="1">
      <c r="A8" s="102" t="s">
        <v>8</v>
      </c>
      <c r="B8" s="103"/>
      <c r="C8" s="104" t="s">
        <v>9</v>
      </c>
      <c r="D8" s="105" t="s">
        <v>10</v>
      </c>
      <c r="E8" s="105" t="s">
        <v>11</v>
      </c>
      <c r="F8" s="105" t="s">
        <v>12</v>
      </c>
      <c r="G8" s="98"/>
      <c r="H8" s="98"/>
      <c r="I8" s="99"/>
      <c r="J8" s="98"/>
      <c r="K8" s="98"/>
      <c r="L8" s="98"/>
      <c r="M8" s="98"/>
      <c r="N8" s="98"/>
    </row>
    <row r="9" spans="1:14" ht="18">
      <c r="A9" s="106"/>
      <c r="B9" s="107"/>
      <c r="C9" s="108"/>
      <c r="D9" s="108"/>
      <c r="E9" s="108"/>
      <c r="F9" s="108"/>
      <c r="G9" s="146"/>
      <c r="H9" s="147"/>
      <c r="I9" s="98"/>
      <c r="J9" s="98"/>
      <c r="K9" s="98"/>
      <c r="L9" s="98"/>
      <c r="M9" s="98"/>
      <c r="N9" s="98"/>
    </row>
    <row r="10" spans="1:14" ht="18">
      <c r="A10" s="109"/>
      <c r="B10" s="110"/>
      <c r="C10" s="111"/>
      <c r="D10" s="111"/>
      <c r="E10" s="111"/>
      <c r="F10" s="111"/>
      <c r="G10" s="146"/>
      <c r="H10" s="98"/>
      <c r="I10" s="98"/>
      <c r="J10" s="98"/>
      <c r="K10" s="98"/>
      <c r="L10" s="98"/>
      <c r="M10" s="98"/>
      <c r="N10" s="98"/>
    </row>
    <row r="11" spans="1:14" ht="21">
      <c r="A11" s="112" t="s">
        <v>59</v>
      </c>
      <c r="B11" s="113"/>
      <c r="C11" s="114">
        <f>627.66-0.25</f>
        <v>627.41</v>
      </c>
      <c r="D11" s="114">
        <f>3924165.73-0.25-982100-787200</f>
        <v>2154865.48</v>
      </c>
      <c r="E11" s="15">
        <v>0</v>
      </c>
      <c r="F11" s="114"/>
      <c r="G11" s="146"/>
      <c r="H11" s="99"/>
      <c r="I11" s="148"/>
      <c r="J11" s="99"/>
      <c r="K11" s="99"/>
      <c r="L11" s="98"/>
      <c r="M11" s="98"/>
      <c r="N11" s="98"/>
    </row>
    <row r="12" spans="1:14" ht="21">
      <c r="A12" s="115"/>
      <c r="B12" s="116"/>
      <c r="C12" s="114"/>
      <c r="D12" s="114"/>
      <c r="E12" s="114"/>
      <c r="F12" s="114"/>
      <c r="G12" s="146"/>
      <c r="H12" s="98"/>
      <c r="I12" s="98"/>
      <c r="J12" s="98"/>
      <c r="K12" s="98"/>
      <c r="L12" s="98"/>
      <c r="M12" s="98"/>
      <c r="N12" s="98"/>
    </row>
    <row r="13" spans="1:14" ht="21">
      <c r="A13" s="115"/>
      <c r="B13" s="117" t="s">
        <v>60</v>
      </c>
      <c r="C13" s="16"/>
      <c r="D13" s="16"/>
      <c r="E13" s="16"/>
      <c r="F13" s="16"/>
      <c r="G13" s="146"/>
      <c r="H13" s="98"/>
      <c r="I13" s="98"/>
      <c r="J13" s="98"/>
      <c r="K13" s="98"/>
      <c r="L13" s="98"/>
      <c r="M13" s="98"/>
      <c r="N13" s="98"/>
    </row>
    <row r="14" spans="1:14" ht="21">
      <c r="A14" s="115"/>
      <c r="B14" s="118"/>
      <c r="C14" s="16"/>
      <c r="D14" s="16"/>
      <c r="E14" s="16"/>
      <c r="F14" s="16"/>
      <c r="G14" s="146"/>
      <c r="H14" s="98"/>
      <c r="I14" s="98"/>
      <c r="J14" s="98"/>
      <c r="K14" s="98"/>
      <c r="L14" s="98"/>
      <c r="M14" s="98"/>
      <c r="N14" s="98"/>
    </row>
    <row r="15" spans="1:14" ht="21">
      <c r="A15" s="115" t="s">
        <v>13</v>
      </c>
      <c r="B15" s="118"/>
      <c r="C15" s="17">
        <f>SUM(C17:C21)</f>
        <v>55356918</v>
      </c>
      <c r="D15" s="17">
        <f>SUM(D17:D21)</f>
        <v>55856204.230000004</v>
      </c>
      <c r="E15" s="17">
        <f>SUM(E17:E21)</f>
        <v>55856204.230000004</v>
      </c>
      <c r="F15" s="17">
        <f>SUM(F17:F21)</f>
        <v>55856204.230000004</v>
      </c>
      <c r="G15" s="147"/>
      <c r="H15" s="149"/>
      <c r="I15" s="147"/>
      <c r="J15" s="98"/>
      <c r="K15" s="98"/>
      <c r="L15" s="98"/>
      <c r="M15" s="98"/>
      <c r="N15" s="98"/>
    </row>
    <row r="16" spans="1:14" ht="21">
      <c r="A16" s="119"/>
      <c r="B16" s="118"/>
      <c r="C16" s="17"/>
      <c r="D16" s="17"/>
      <c r="E16" s="17"/>
      <c r="F16" s="17"/>
      <c r="G16" s="147"/>
      <c r="H16" s="149"/>
      <c r="I16" s="147"/>
      <c r="J16" s="98"/>
      <c r="K16" s="98"/>
      <c r="L16" s="98"/>
      <c r="M16" s="98"/>
      <c r="N16" s="98"/>
    </row>
    <row r="17" spans="1:14" ht="21">
      <c r="A17" s="119"/>
      <c r="B17" s="120" t="s">
        <v>14</v>
      </c>
      <c r="C17" s="17"/>
      <c r="D17" s="17"/>
      <c r="E17" s="17"/>
      <c r="F17" s="17"/>
      <c r="G17" s="147"/>
      <c r="H17" s="149"/>
      <c r="I17" s="147"/>
      <c r="J17" s="98"/>
      <c r="K17" s="98"/>
      <c r="L17" s="98"/>
      <c r="M17" s="98"/>
      <c r="N17" s="98"/>
    </row>
    <row r="18" spans="1:14" ht="21">
      <c r="A18" s="119"/>
      <c r="B18" s="120" t="s">
        <v>15</v>
      </c>
      <c r="C18" s="17">
        <v>53164640</v>
      </c>
      <c r="D18" s="17">
        <f>53164640-907701.47</f>
        <v>52256938.530000001</v>
      </c>
      <c r="E18" s="17">
        <v>52256938.530000001</v>
      </c>
      <c r="F18" s="17">
        <v>52139279.18</v>
      </c>
      <c r="G18" s="147"/>
      <c r="H18" s="149"/>
      <c r="I18" s="147"/>
      <c r="J18" s="148"/>
      <c r="K18" s="98"/>
      <c r="L18" s="98"/>
      <c r="M18" s="98"/>
      <c r="N18" s="98"/>
    </row>
    <row r="19" spans="1:14" ht="21">
      <c r="A19" s="119"/>
      <c r="B19" s="120" t="s">
        <v>16</v>
      </c>
      <c r="C19" s="17">
        <v>193390</v>
      </c>
      <c r="D19" s="17">
        <f>193390+70902.57+982100+787200</f>
        <v>2033592.57</v>
      </c>
      <c r="E19" s="17">
        <v>2033592.57</v>
      </c>
      <c r="F19" s="17">
        <v>2151251.92</v>
      </c>
      <c r="G19" s="147"/>
      <c r="H19" s="149"/>
      <c r="I19" s="147"/>
      <c r="J19" s="98"/>
      <c r="K19" s="148"/>
      <c r="L19" s="98"/>
      <c r="M19" s="98"/>
      <c r="N19" s="98"/>
    </row>
    <row r="20" spans="1:14" ht="21">
      <c r="A20" s="119"/>
      <c r="B20" s="120" t="s">
        <v>17</v>
      </c>
      <c r="C20" s="17">
        <v>1998888</v>
      </c>
      <c r="D20" s="17">
        <f>1998888-433214.87</f>
        <v>1565673.13</v>
      </c>
      <c r="E20" s="17">
        <v>1565673.13</v>
      </c>
      <c r="F20" s="17">
        <v>1565673.13</v>
      </c>
      <c r="G20" s="147"/>
      <c r="H20" s="149"/>
      <c r="I20" s="147"/>
      <c r="J20" s="98"/>
      <c r="K20" s="98"/>
      <c r="L20" s="98"/>
      <c r="M20" s="98"/>
      <c r="N20" s="98"/>
    </row>
    <row r="21" spans="1:14" ht="21">
      <c r="A21" s="119"/>
      <c r="B21" s="120" t="s">
        <v>18</v>
      </c>
      <c r="C21" s="17"/>
      <c r="D21" s="17"/>
      <c r="E21" s="17"/>
      <c r="F21" s="17"/>
      <c r="G21" s="147"/>
      <c r="H21" s="149"/>
      <c r="I21" s="147"/>
      <c r="J21" s="98"/>
      <c r="K21" s="98"/>
      <c r="L21" s="98"/>
      <c r="M21" s="98"/>
      <c r="N21" s="98"/>
    </row>
    <row r="22" spans="1:14" ht="21">
      <c r="A22" s="119"/>
      <c r="B22" s="118"/>
      <c r="C22" s="17"/>
      <c r="D22" s="17"/>
      <c r="E22" s="17"/>
      <c r="F22" s="17"/>
      <c r="G22" s="147"/>
      <c r="H22" s="149"/>
      <c r="I22" s="147"/>
      <c r="J22" s="98"/>
      <c r="K22" s="98"/>
      <c r="L22" s="98"/>
      <c r="M22" s="98"/>
      <c r="N22" s="98"/>
    </row>
    <row r="23" spans="1:14" ht="21">
      <c r="A23" s="115" t="s">
        <v>19</v>
      </c>
      <c r="B23" s="118"/>
      <c r="C23" s="17">
        <f>SUM(C25:C26)</f>
        <v>0</v>
      </c>
      <c r="D23" s="17">
        <f>SUM(D25:D26)</f>
        <v>0</v>
      </c>
      <c r="E23" s="17">
        <v>0</v>
      </c>
      <c r="F23" s="17">
        <f>SUM(F25:F26)</f>
        <v>0</v>
      </c>
      <c r="G23" s="147"/>
      <c r="H23" s="149"/>
      <c r="I23" s="147"/>
      <c r="J23" s="98"/>
      <c r="K23" s="98"/>
      <c r="L23" s="98"/>
      <c r="M23" s="98"/>
      <c r="N23" s="98"/>
    </row>
    <row r="24" spans="1:14" ht="21">
      <c r="A24" s="119"/>
      <c r="B24" s="118"/>
      <c r="C24" s="17"/>
      <c r="D24" s="17"/>
      <c r="E24" s="17"/>
      <c r="F24" s="17"/>
      <c r="G24" s="147"/>
      <c r="H24" s="149"/>
      <c r="I24" s="147"/>
      <c r="J24" s="98"/>
      <c r="K24" s="98"/>
      <c r="L24" s="98"/>
      <c r="M24" s="98"/>
      <c r="N24" s="98"/>
    </row>
    <row r="25" spans="1:14" ht="21">
      <c r="A25" s="119"/>
      <c r="B25" s="120" t="s">
        <v>20</v>
      </c>
      <c r="C25" s="17"/>
      <c r="D25" s="17"/>
      <c r="E25" s="17"/>
      <c r="F25" s="17"/>
      <c r="G25" s="147"/>
      <c r="H25" s="149"/>
      <c r="I25" s="147"/>
      <c r="J25" s="98"/>
      <c r="K25" s="98"/>
      <c r="L25" s="98"/>
      <c r="M25" s="98"/>
      <c r="N25" s="98"/>
    </row>
    <row r="26" spans="1:14" ht="21">
      <c r="A26" s="119"/>
      <c r="B26" s="120" t="s">
        <v>21</v>
      </c>
      <c r="C26" s="17"/>
      <c r="D26" s="17"/>
      <c r="E26" s="17"/>
      <c r="F26" s="17"/>
      <c r="G26" s="147"/>
      <c r="H26" s="149"/>
      <c r="I26" s="147"/>
      <c r="J26" s="98"/>
      <c r="K26" s="98"/>
      <c r="L26" s="98"/>
      <c r="M26" s="98"/>
      <c r="N26" s="98"/>
    </row>
    <row r="27" spans="1:14" ht="21">
      <c r="A27" s="119"/>
      <c r="B27" s="120"/>
      <c r="C27" s="17"/>
      <c r="D27" s="17"/>
      <c r="E27" s="17"/>
      <c r="F27" s="17"/>
      <c r="G27" s="147"/>
      <c r="H27" s="149"/>
      <c r="I27" s="147"/>
      <c r="J27" s="98"/>
      <c r="K27" s="98"/>
      <c r="L27" s="98"/>
      <c r="M27" s="98"/>
      <c r="N27" s="98"/>
    </row>
    <row r="28" spans="1:14" ht="21">
      <c r="A28" s="18" t="s">
        <v>22</v>
      </c>
      <c r="B28" s="19"/>
      <c r="C28" s="17">
        <f>SUM(C30:C31)</f>
        <v>27652283</v>
      </c>
      <c r="D28" s="17">
        <f>SUM(D30:D31)</f>
        <v>27652283</v>
      </c>
      <c r="E28" s="17">
        <f>SUM(E30:E31)</f>
        <v>27652283</v>
      </c>
      <c r="F28" s="17">
        <f>SUM(F30:F31)</f>
        <v>27652283</v>
      </c>
      <c r="G28" s="147"/>
      <c r="H28" s="149"/>
      <c r="I28" s="147"/>
      <c r="J28" s="98"/>
      <c r="K28" s="98"/>
      <c r="L28" s="98"/>
      <c r="M28" s="98"/>
      <c r="N28" s="98"/>
    </row>
    <row r="29" spans="1:14" ht="21">
      <c r="A29" s="20"/>
      <c r="B29" s="19"/>
      <c r="C29" s="17"/>
      <c r="D29" s="17"/>
      <c r="E29" s="17"/>
      <c r="F29" s="17"/>
      <c r="G29" s="147"/>
      <c r="H29" s="149"/>
      <c r="I29" s="147"/>
      <c r="J29" s="98"/>
      <c r="K29" s="98"/>
      <c r="L29" s="98"/>
      <c r="M29" s="98"/>
      <c r="N29" s="98"/>
    </row>
    <row r="30" spans="1:14" ht="21">
      <c r="A30" s="20"/>
      <c r="B30" s="21" t="s">
        <v>23</v>
      </c>
      <c r="C30" s="17">
        <f>C100</f>
        <v>27652283</v>
      </c>
      <c r="D30" s="17">
        <f>D100</f>
        <v>27652283</v>
      </c>
      <c r="E30" s="17">
        <f t="shared" ref="E30" si="0">E100</f>
        <v>27652283</v>
      </c>
      <c r="F30" s="17">
        <f>F100</f>
        <v>27652283</v>
      </c>
      <c r="G30" s="147"/>
      <c r="H30" s="149"/>
      <c r="I30" s="147"/>
      <c r="J30" s="98"/>
      <c r="K30" s="98"/>
      <c r="L30" s="98"/>
      <c r="M30" s="98"/>
      <c r="N30" s="98"/>
    </row>
    <row r="31" spans="1:14" ht="21">
      <c r="A31" s="20"/>
      <c r="B31" s="21" t="s">
        <v>24</v>
      </c>
      <c r="C31" s="17">
        <f>C114</f>
        <v>0</v>
      </c>
      <c r="D31" s="17">
        <f>D114</f>
        <v>0</v>
      </c>
      <c r="E31" s="17">
        <f>E112</f>
        <v>0</v>
      </c>
      <c r="F31" s="17">
        <f>F112</f>
        <v>0</v>
      </c>
      <c r="G31" s="147"/>
      <c r="H31" s="149"/>
      <c r="I31" s="147"/>
      <c r="J31" s="98"/>
      <c r="K31" s="98"/>
      <c r="L31" s="98"/>
      <c r="M31" s="98"/>
      <c r="N31" s="98"/>
    </row>
    <row r="32" spans="1:14" ht="21">
      <c r="A32" s="20"/>
      <c r="B32" s="19"/>
      <c r="C32" s="17"/>
      <c r="D32" s="17"/>
      <c r="E32" s="17"/>
      <c r="F32" s="17"/>
      <c r="G32" s="147"/>
      <c r="H32" s="149"/>
      <c r="I32" s="147"/>
      <c r="J32" s="98"/>
      <c r="K32" s="98"/>
      <c r="L32" s="98"/>
      <c r="M32" s="98"/>
      <c r="N32" s="98"/>
    </row>
    <row r="33" spans="1:14" ht="21">
      <c r="A33" s="18" t="s">
        <v>25</v>
      </c>
      <c r="B33" s="19"/>
      <c r="C33" s="17">
        <f>SUM(C35:C36)</f>
        <v>0</v>
      </c>
      <c r="D33" s="17">
        <f>SUM(D35:D36)</f>
        <v>0</v>
      </c>
      <c r="E33" s="17">
        <f>SUM(E35:E36)</f>
        <v>0</v>
      </c>
      <c r="F33" s="17">
        <f>SUM(F35:F36)</f>
        <v>0</v>
      </c>
      <c r="G33" s="147"/>
      <c r="H33" s="149"/>
      <c r="I33" s="147"/>
      <c r="J33" s="98"/>
      <c r="K33" s="98"/>
      <c r="L33" s="98"/>
      <c r="M33" s="98"/>
      <c r="N33" s="98"/>
    </row>
    <row r="34" spans="1:14" ht="21">
      <c r="A34" s="20"/>
      <c r="B34" s="19"/>
      <c r="C34" s="17"/>
      <c r="D34" s="17"/>
      <c r="E34" s="17"/>
      <c r="F34" s="17"/>
      <c r="G34" s="147"/>
      <c r="H34" s="149"/>
      <c r="I34" s="147"/>
      <c r="J34" s="98"/>
      <c r="K34" s="98"/>
      <c r="L34" s="98"/>
      <c r="M34" s="98"/>
      <c r="N34" s="98"/>
    </row>
    <row r="35" spans="1:14" ht="21">
      <c r="A35" s="20"/>
      <c r="B35" s="21" t="s">
        <v>23</v>
      </c>
      <c r="C35" s="17"/>
      <c r="D35" s="17"/>
      <c r="E35" s="17"/>
      <c r="F35" s="17"/>
      <c r="G35" s="147"/>
      <c r="H35" s="149"/>
      <c r="I35" s="147"/>
      <c r="J35" s="98"/>
      <c r="K35" s="98"/>
      <c r="L35" s="98"/>
      <c r="M35" s="98"/>
      <c r="N35" s="98"/>
    </row>
    <row r="36" spans="1:14" ht="21">
      <c r="A36" s="20"/>
      <c r="B36" s="21" t="s">
        <v>24</v>
      </c>
      <c r="C36" s="17"/>
      <c r="D36" s="17"/>
      <c r="E36" s="17"/>
      <c r="F36" s="17"/>
      <c r="G36" s="147"/>
      <c r="H36" s="149"/>
      <c r="I36" s="147"/>
      <c r="J36" s="98"/>
      <c r="K36" s="98"/>
      <c r="L36" s="98"/>
      <c r="M36" s="98"/>
      <c r="N36" s="98"/>
    </row>
    <row r="37" spans="1:14" ht="21">
      <c r="A37" s="20"/>
      <c r="B37" s="19"/>
      <c r="C37" s="17"/>
      <c r="D37" s="17"/>
      <c r="E37" s="17"/>
      <c r="F37" s="17"/>
      <c r="G37" s="147"/>
      <c r="H37" s="149"/>
      <c r="I37" s="147"/>
      <c r="J37" s="147"/>
      <c r="K37" s="98"/>
      <c r="L37" s="98"/>
      <c r="M37" s="98"/>
      <c r="N37" s="98"/>
    </row>
    <row r="38" spans="1:14" ht="21">
      <c r="A38" s="18"/>
      <c r="B38" s="19"/>
      <c r="C38" s="17">
        <f>SUM(C40:C41)</f>
        <v>0</v>
      </c>
      <c r="D38" s="17">
        <f>SUM(D40:D41)</f>
        <v>0</v>
      </c>
      <c r="E38" s="17">
        <f>SUM(E40:E41)</f>
        <v>0</v>
      </c>
      <c r="F38" s="17">
        <f>SUM(F40:F41)</f>
        <v>0</v>
      </c>
      <c r="G38" s="147"/>
      <c r="H38" s="149"/>
      <c r="I38" s="147"/>
      <c r="J38" s="98"/>
      <c r="K38" s="98"/>
      <c r="L38" s="98"/>
      <c r="M38" s="98"/>
      <c r="N38" s="98"/>
    </row>
    <row r="39" spans="1:14" ht="21">
      <c r="A39" s="20"/>
      <c r="B39" s="19"/>
      <c r="C39" s="17"/>
      <c r="D39" s="17"/>
      <c r="E39" s="17"/>
      <c r="F39" s="17"/>
      <c r="G39" s="147"/>
      <c r="H39" s="149"/>
      <c r="I39" s="147"/>
      <c r="J39" s="98"/>
      <c r="K39" s="98"/>
      <c r="L39" s="98"/>
      <c r="M39" s="98"/>
      <c r="N39" s="98"/>
    </row>
    <row r="40" spans="1:14" ht="21">
      <c r="A40" s="20"/>
      <c r="B40" s="21"/>
      <c r="C40" s="17"/>
      <c r="D40" s="17"/>
      <c r="E40" s="17"/>
      <c r="F40" s="17"/>
      <c r="G40" s="147"/>
      <c r="H40" s="149"/>
      <c r="I40" s="147"/>
      <c r="J40" s="98"/>
      <c r="K40" s="98"/>
      <c r="L40" s="98"/>
      <c r="M40" s="98"/>
      <c r="N40" s="98"/>
    </row>
    <row r="41" spans="1:14" ht="21">
      <c r="A41" s="22"/>
      <c r="B41" s="23"/>
      <c r="C41" s="24"/>
      <c r="D41" s="24"/>
      <c r="E41" s="24"/>
      <c r="F41" s="24"/>
      <c r="G41" s="147"/>
      <c r="H41" s="149"/>
      <c r="I41" s="147"/>
      <c r="J41" s="98"/>
      <c r="K41" s="98"/>
      <c r="L41" s="98"/>
      <c r="M41" s="98"/>
      <c r="N41" s="98"/>
    </row>
    <row r="42" spans="1:14" ht="21">
      <c r="A42" s="25"/>
      <c r="B42" s="25"/>
      <c r="C42" s="26"/>
      <c r="D42" s="26"/>
      <c r="E42" s="26"/>
      <c r="F42" s="26"/>
      <c r="G42" s="147"/>
      <c r="H42" s="149"/>
      <c r="I42" s="147"/>
      <c r="J42" s="98"/>
      <c r="K42" s="150"/>
      <c r="L42" s="98"/>
      <c r="M42" s="98"/>
      <c r="N42" s="98"/>
    </row>
    <row r="43" spans="1:14" ht="21">
      <c r="A43" s="27" t="s">
        <v>26</v>
      </c>
      <c r="B43" s="28"/>
      <c r="C43" s="29">
        <f>SUM(C15+C23+C33+C28+C38)</f>
        <v>83009201</v>
      </c>
      <c r="D43" s="29">
        <f>SUM(D15+D23+D33+D28+D38)</f>
        <v>83508487.230000004</v>
      </c>
      <c r="E43" s="29">
        <f>SUM(E15+E23+E33+E28+E38)</f>
        <v>83508487.230000004</v>
      </c>
      <c r="F43" s="29">
        <f>SUM(F15+F23+F33+F28+F38)</f>
        <v>83508487.230000004</v>
      </c>
      <c r="G43" s="147"/>
      <c r="H43" s="149"/>
      <c r="I43" s="147"/>
      <c r="J43" s="98"/>
      <c r="K43" s="151"/>
      <c r="L43" s="98"/>
      <c r="M43" s="148"/>
      <c r="N43" s="98"/>
    </row>
    <row r="44" spans="1:14" ht="21">
      <c r="A44" s="21"/>
      <c r="B44" s="19"/>
      <c r="C44" s="30"/>
      <c r="D44" s="30"/>
      <c r="E44" s="30"/>
      <c r="F44" s="30"/>
      <c r="G44" s="147"/>
      <c r="H44" s="149"/>
      <c r="I44" s="147"/>
      <c r="J44" s="98"/>
      <c r="K44" s="148"/>
      <c r="L44" s="98"/>
      <c r="M44" s="98"/>
      <c r="N44" s="98"/>
    </row>
    <row r="45" spans="1:14" ht="21.75" thickBot="1">
      <c r="A45" s="121"/>
      <c r="B45" s="121"/>
      <c r="C45" s="31"/>
      <c r="D45" s="32"/>
      <c r="E45" s="32"/>
      <c r="F45" s="32"/>
      <c r="G45" s="147"/>
      <c r="H45" s="149"/>
      <c r="I45" s="147"/>
      <c r="J45" s="98"/>
      <c r="K45" s="98"/>
      <c r="L45" s="98"/>
      <c r="M45" s="98"/>
      <c r="N45" s="98"/>
    </row>
    <row r="46" spans="1:14" ht="27.75" customHeight="1" thickBot="1">
      <c r="A46" s="102" t="s">
        <v>8</v>
      </c>
      <c r="B46" s="103"/>
      <c r="C46" s="104" t="s">
        <v>9</v>
      </c>
      <c r="D46" s="105" t="s">
        <v>10</v>
      </c>
      <c r="E46" s="105" t="s">
        <v>11</v>
      </c>
      <c r="F46" s="105" t="s">
        <v>27</v>
      </c>
      <c r="G46" s="147"/>
      <c r="H46" s="149"/>
      <c r="I46" s="147"/>
      <c r="J46" s="98"/>
      <c r="K46" s="98"/>
      <c r="L46" s="98"/>
      <c r="M46" s="98"/>
      <c r="N46" s="98"/>
    </row>
    <row r="47" spans="1:14" ht="21">
      <c r="A47" s="122"/>
      <c r="B47" s="123"/>
      <c r="C47" s="124"/>
      <c r="D47" s="124"/>
      <c r="E47" s="124"/>
      <c r="F47" s="124"/>
      <c r="G47" s="147"/>
      <c r="H47" s="149"/>
      <c r="I47" s="147"/>
      <c r="J47" s="98"/>
      <c r="K47" s="98"/>
      <c r="L47" s="98"/>
      <c r="M47" s="98"/>
      <c r="N47" s="98"/>
    </row>
    <row r="48" spans="1:14" ht="21">
      <c r="A48" s="125" t="s">
        <v>28</v>
      </c>
      <c r="B48" s="126"/>
      <c r="C48" s="33"/>
      <c r="D48" s="34"/>
      <c r="E48" s="34"/>
      <c r="F48" s="34"/>
      <c r="G48" s="146"/>
      <c r="H48" s="149"/>
      <c r="I48" s="147"/>
      <c r="J48" s="98"/>
      <c r="K48" s="98"/>
      <c r="L48" s="98"/>
      <c r="M48" s="98"/>
      <c r="N48" s="98"/>
    </row>
    <row r="49" spans="1:14" ht="21">
      <c r="A49" s="115"/>
      <c r="B49" s="120"/>
      <c r="C49" s="33"/>
      <c r="D49" s="34"/>
      <c r="E49" s="34"/>
      <c r="F49" s="34"/>
      <c r="G49" s="146"/>
      <c r="H49" s="149"/>
      <c r="I49" s="147"/>
      <c r="J49" s="98"/>
      <c r="K49" s="98"/>
      <c r="L49" s="98"/>
      <c r="M49" s="98"/>
      <c r="N49" s="98"/>
    </row>
    <row r="50" spans="1:14" ht="21">
      <c r="A50" s="112" t="s">
        <v>29</v>
      </c>
      <c r="B50" s="126"/>
      <c r="C50" s="35">
        <f>SUM(C52+C59+C64+C68)</f>
        <v>55356918</v>
      </c>
      <c r="D50" s="35">
        <f>SUM(D52+D59+D64+D68)</f>
        <v>55856204.229999997</v>
      </c>
      <c r="E50" s="35">
        <f>SUM(E52+E59+E64+E68)</f>
        <v>55856204.229999997</v>
      </c>
      <c r="F50" s="35">
        <f>SUM(F52+F59+F64+F68)</f>
        <v>44707738.420000009</v>
      </c>
      <c r="G50" s="146"/>
      <c r="H50" s="149"/>
      <c r="I50" s="147"/>
      <c r="J50" s="98"/>
      <c r="K50" s="98"/>
      <c r="L50" s="98"/>
      <c r="M50" s="98"/>
      <c r="N50" s="98"/>
    </row>
    <row r="51" spans="1:14" ht="21">
      <c r="A51" s="115"/>
      <c r="B51" s="120"/>
      <c r="C51" s="35"/>
      <c r="D51" s="35"/>
      <c r="E51" s="35"/>
      <c r="F51" s="35"/>
      <c r="G51" s="146"/>
      <c r="H51" s="149"/>
      <c r="I51" s="147"/>
      <c r="J51" s="98"/>
      <c r="K51" s="98"/>
      <c r="L51" s="98"/>
      <c r="M51" s="98"/>
      <c r="N51" s="98"/>
    </row>
    <row r="52" spans="1:14" ht="21">
      <c r="A52" s="115" t="s">
        <v>30</v>
      </c>
      <c r="B52" s="120"/>
      <c r="C52" s="35">
        <f>SUM(C54:C57)</f>
        <v>55356918</v>
      </c>
      <c r="D52" s="35">
        <f>SUM(D54:D57)</f>
        <v>54266001.659999996</v>
      </c>
      <c r="E52" s="35">
        <f>SUM(E54:E57)</f>
        <v>54266001.659999996</v>
      </c>
      <c r="F52" s="35">
        <f>SUM(F54:F57)</f>
        <v>43698850.320000008</v>
      </c>
      <c r="G52" s="146"/>
      <c r="H52" s="149"/>
      <c r="I52" s="147"/>
      <c r="J52" s="98"/>
      <c r="K52" s="98"/>
      <c r="L52" s="98"/>
      <c r="M52" s="98"/>
      <c r="N52" s="98"/>
    </row>
    <row r="53" spans="1:14" ht="21">
      <c r="A53" s="119"/>
      <c r="B53" s="118"/>
      <c r="C53" s="35"/>
      <c r="D53" s="35"/>
      <c r="E53" s="35"/>
      <c r="F53" s="35"/>
      <c r="G53" s="146"/>
      <c r="H53" s="149"/>
      <c r="I53" s="147"/>
      <c r="J53" s="98"/>
      <c r="K53" s="98"/>
      <c r="L53" s="98"/>
      <c r="M53" s="98"/>
      <c r="N53" s="98"/>
    </row>
    <row r="54" spans="1:14" ht="21">
      <c r="A54" s="119"/>
      <c r="B54" s="120" t="s">
        <v>31</v>
      </c>
      <c r="C54" s="35">
        <f>+'[1]Analítico Diciembre'!Q108+'[1]Analítico Diciembre'!Q38-C102+'[1]Analítico Diciembre'!Q10</f>
        <v>26333502</v>
      </c>
      <c r="D54" s="35">
        <f>+'[1]Analítico Diciembre'!R108+'[1]Analítico Diciembre'!R38-D102+'[1]Analítico Diciembre'!R10</f>
        <v>25409022.079999998</v>
      </c>
      <c r="E54" s="35">
        <f>+'[1]Analítico Diciembre'!S108+'[1]Analítico Diciembre'!S38-E102+'[1]Analítico Diciembre'!S10</f>
        <v>25409022.079999998</v>
      </c>
      <c r="F54" s="35">
        <f>+'[1]Analítico Diciembre'!U38+'[1]Analítico Diciembre'!U108-F102+'[1]Analítico Diciembre'!U10</f>
        <v>17996595.270000011</v>
      </c>
      <c r="G54" s="147"/>
      <c r="H54" s="149"/>
      <c r="I54" s="147"/>
      <c r="J54" s="98"/>
      <c r="K54" s="98"/>
      <c r="L54" s="98"/>
      <c r="M54" s="98"/>
      <c r="N54" s="98"/>
    </row>
    <row r="55" spans="1:14" ht="21">
      <c r="A55" s="119"/>
      <c r="B55" s="120" t="s">
        <v>32</v>
      </c>
      <c r="C55" s="35">
        <f>+'[1]Analítico Diciembre'!Q16+'[1]Analítico Diciembre'!Q57+'[1]Analítico Diciembre'!Q127</f>
        <v>1489612</v>
      </c>
      <c r="D55" s="35">
        <f>+'[1]Analítico Diciembre'!R16+'[1]Analítico Diciembre'!R57+'[1]Analítico Diciembre'!R127</f>
        <v>1489612</v>
      </c>
      <c r="E55" s="35">
        <f>+'[1]Analítico Diciembre'!S16+'[1]Analítico Diciembre'!S57+'[1]Analítico Diciembre'!S127</f>
        <v>1489612</v>
      </c>
      <c r="F55" s="35">
        <f>+'[1]Analítico Diciembre'!U16+'[1]Analítico Diciembre'!U57+'[1]Analítico Diciembre'!U127</f>
        <v>1189783.6300000001</v>
      </c>
      <c r="G55" s="147"/>
      <c r="H55" s="149"/>
      <c r="I55" s="147"/>
      <c r="J55" s="98"/>
      <c r="K55" s="98"/>
      <c r="L55" s="98"/>
      <c r="M55" s="98"/>
      <c r="N55" s="98"/>
    </row>
    <row r="56" spans="1:14" ht="21">
      <c r="A56" s="119"/>
      <c r="B56" s="120" t="s">
        <v>33</v>
      </c>
      <c r="C56" s="35">
        <f>+'[1]Analítico Diciembre'!Q12+'[1]Analítico Diciembre'!Q18+'[1]Analítico Diciembre'!R80+'[1]Analítico Diciembre'!Q156</f>
        <v>27533804</v>
      </c>
      <c r="D56" s="35">
        <f>'[1]Analítico Diciembre'!R12+'[1]Analítico Diciembre'!R18+'[1]Analítico Diciembre'!R80+'[1]Analítico Diciembre'!R156-D104</f>
        <v>27367367.579999998</v>
      </c>
      <c r="E56" s="35">
        <f>+'[1]Analítico Diciembre'!S12+'[1]Analítico Diciembre'!S18+'[1]Analítico Diciembre'!S80+'[1]Analítico Diciembre'!S156-E104</f>
        <v>27367367.579999998</v>
      </c>
      <c r="F56" s="35">
        <f>+'[1]Analítico Diciembre'!U12+'[1]Analítico Diciembre'!U18+'[1]Analítico Diciembre'!U80+'[1]Analítico Diciembre'!U156-F104</f>
        <v>24512471.419999998</v>
      </c>
      <c r="G56" s="147"/>
      <c r="H56" s="149"/>
      <c r="I56" s="147"/>
      <c r="J56" s="150"/>
      <c r="K56" s="147"/>
      <c r="L56" s="98"/>
      <c r="M56" s="98"/>
      <c r="N56" s="98"/>
    </row>
    <row r="57" spans="1:14" ht="39" customHeight="1">
      <c r="A57" s="119"/>
      <c r="B57" s="133" t="s">
        <v>64</v>
      </c>
      <c r="C57" s="35"/>
      <c r="D57" s="35"/>
      <c r="E57" s="35"/>
      <c r="F57" s="35"/>
      <c r="G57" s="146"/>
      <c r="H57" s="149"/>
      <c r="I57" s="147"/>
      <c r="J57" s="98"/>
      <c r="K57" s="98"/>
      <c r="L57" s="98"/>
      <c r="M57" s="98"/>
      <c r="N57" s="98"/>
    </row>
    <row r="58" spans="1:14" ht="21">
      <c r="A58" s="119"/>
      <c r="B58" s="118"/>
      <c r="C58" s="35"/>
      <c r="D58" s="35"/>
      <c r="E58" s="35"/>
      <c r="F58" s="35"/>
      <c r="G58" s="146"/>
      <c r="H58" s="149"/>
      <c r="I58" s="147"/>
      <c r="J58" s="98"/>
      <c r="K58" s="98"/>
      <c r="L58" s="98"/>
      <c r="M58" s="98"/>
      <c r="N58" s="98"/>
    </row>
    <row r="59" spans="1:14" ht="21">
      <c r="A59" s="115" t="s">
        <v>34</v>
      </c>
      <c r="B59" s="118"/>
      <c r="C59" s="35">
        <f>SUM(C61:C62)</f>
        <v>0</v>
      </c>
      <c r="D59" s="35">
        <f>SUM(D61:D62)</f>
        <v>1590202.57</v>
      </c>
      <c r="E59" s="35">
        <f>SUM(E61:E62)</f>
        <v>1590202.57</v>
      </c>
      <c r="F59" s="35">
        <f>SUM(F61:F62)</f>
        <v>1008888.1</v>
      </c>
      <c r="G59" s="146"/>
      <c r="H59" s="149"/>
      <c r="I59" s="152"/>
      <c r="J59" s="98"/>
      <c r="K59" s="98"/>
      <c r="L59" s="98"/>
      <c r="M59" s="98"/>
      <c r="N59" s="98"/>
    </row>
    <row r="60" spans="1:14" ht="21">
      <c r="A60" s="119"/>
      <c r="B60" s="118"/>
      <c r="C60" s="35"/>
      <c r="D60" s="35"/>
      <c r="E60" s="35"/>
      <c r="F60" s="35"/>
      <c r="G60" s="146"/>
      <c r="H60" s="149"/>
      <c r="I60" s="147"/>
      <c r="J60" s="98"/>
      <c r="K60" s="98"/>
      <c r="L60" s="98"/>
      <c r="M60" s="98"/>
      <c r="N60" s="98"/>
    </row>
    <row r="61" spans="1:14" ht="21">
      <c r="A61" s="119"/>
      <c r="B61" s="120" t="s">
        <v>35</v>
      </c>
      <c r="C61" s="35">
        <f>'[1]Analítico Diciembre'!Q165</f>
        <v>0</v>
      </c>
      <c r="D61" s="35">
        <f>'[1]Analítico Diciembre'!R165+'[1]Analítico Diciembre'!R85</f>
        <v>1590202.57</v>
      </c>
      <c r="E61" s="35">
        <f>'[1]Analítico Diciembre'!S165+'[1]Analítico Diciembre'!S85</f>
        <v>1590202.57</v>
      </c>
      <c r="F61" s="35">
        <f>'[1]Analítico Diciembre'!U165+'[1]Analítico Diciembre'!U85</f>
        <v>1008888.1</v>
      </c>
      <c r="G61" s="146"/>
      <c r="H61" s="149"/>
      <c r="I61" s="147"/>
      <c r="J61" s="98"/>
      <c r="K61" s="98"/>
      <c r="L61" s="98"/>
      <c r="M61" s="98"/>
      <c r="N61" s="98"/>
    </row>
    <row r="62" spans="1:14" ht="21">
      <c r="A62" s="119"/>
      <c r="B62" s="120" t="s">
        <v>36</v>
      </c>
      <c r="C62" s="36">
        <v>0</v>
      </c>
      <c r="D62" s="36">
        <v>0</v>
      </c>
      <c r="E62" s="36">
        <v>0</v>
      </c>
      <c r="F62" s="36">
        <v>0</v>
      </c>
      <c r="G62" s="146"/>
      <c r="H62" s="149"/>
      <c r="I62" s="147"/>
      <c r="J62" s="98"/>
      <c r="K62" s="98"/>
      <c r="L62" s="98"/>
      <c r="M62" s="98"/>
      <c r="N62" s="98"/>
    </row>
    <row r="63" spans="1:14" ht="21">
      <c r="A63" s="119"/>
      <c r="B63" s="118"/>
      <c r="C63" s="35"/>
      <c r="D63" s="35"/>
      <c r="E63" s="35"/>
      <c r="F63" s="35"/>
      <c r="G63" s="146"/>
      <c r="H63" s="149"/>
      <c r="I63" s="147"/>
      <c r="J63" s="98"/>
      <c r="K63" s="98"/>
      <c r="L63" s="98"/>
      <c r="M63" s="98"/>
      <c r="N63" s="98"/>
    </row>
    <row r="64" spans="1:14" ht="21">
      <c r="A64" s="115" t="s">
        <v>37</v>
      </c>
      <c r="B64" s="118"/>
      <c r="C64" s="35">
        <f>+C66</f>
        <v>0</v>
      </c>
      <c r="D64" s="35">
        <f>+D66</f>
        <v>0</v>
      </c>
      <c r="E64" s="35">
        <f>+E66</f>
        <v>0</v>
      </c>
      <c r="F64" s="35">
        <f>+F66</f>
        <v>0</v>
      </c>
      <c r="G64" s="146"/>
      <c r="H64" s="149"/>
      <c r="I64" s="147"/>
      <c r="J64" s="98"/>
      <c r="K64" s="98"/>
      <c r="L64" s="98"/>
      <c r="M64" s="98"/>
      <c r="N64" s="98"/>
    </row>
    <row r="65" spans="1:14" ht="21">
      <c r="A65" s="119"/>
      <c r="B65" s="118"/>
      <c r="C65" s="35"/>
      <c r="D65" s="35"/>
      <c r="E65" s="35"/>
      <c r="F65" s="35"/>
      <c r="G65" s="146"/>
      <c r="H65" s="149"/>
      <c r="I65" s="147"/>
      <c r="J65" s="98"/>
      <c r="K65" s="98"/>
      <c r="L65" s="98"/>
      <c r="M65" s="98"/>
      <c r="N65" s="98"/>
    </row>
    <row r="66" spans="1:14" ht="21">
      <c r="A66" s="119"/>
      <c r="B66" s="120" t="s">
        <v>61</v>
      </c>
      <c r="C66" s="36">
        <v>0</v>
      </c>
      <c r="D66" s="36">
        <v>0</v>
      </c>
      <c r="E66" s="36">
        <v>0</v>
      </c>
      <c r="F66" s="36">
        <v>0</v>
      </c>
      <c r="G66" s="146"/>
      <c r="H66" s="149"/>
      <c r="I66" s="147"/>
      <c r="J66" s="98"/>
      <c r="K66" s="98"/>
      <c r="L66" s="98"/>
      <c r="M66" s="98"/>
      <c r="N66" s="98"/>
    </row>
    <row r="67" spans="1:14" ht="21">
      <c r="A67" s="119"/>
      <c r="B67" s="118"/>
      <c r="C67" s="35"/>
      <c r="D67" s="35"/>
      <c r="E67" s="35"/>
      <c r="F67" s="35"/>
      <c r="G67" s="146"/>
      <c r="H67" s="149"/>
      <c r="I67" s="147"/>
      <c r="J67" s="98"/>
      <c r="K67" s="98"/>
      <c r="L67" s="98"/>
      <c r="M67" s="98"/>
      <c r="N67" s="98"/>
    </row>
    <row r="68" spans="1:14" ht="21">
      <c r="A68" s="115" t="s">
        <v>39</v>
      </c>
      <c r="B68" s="118"/>
      <c r="C68" s="35">
        <f>SUM(C70:C71)</f>
        <v>0</v>
      </c>
      <c r="D68" s="35">
        <f>SUM(D70:D71)</f>
        <v>0</v>
      </c>
      <c r="E68" s="35">
        <f>SUM(E70:E71)</f>
        <v>0</v>
      </c>
      <c r="F68" s="35">
        <f>SUM(F70:F71)</f>
        <v>0</v>
      </c>
      <c r="G68" s="146"/>
      <c r="H68" s="149"/>
      <c r="I68" s="147"/>
      <c r="J68" s="98"/>
      <c r="K68" s="98"/>
      <c r="L68" s="98"/>
      <c r="M68" s="98"/>
      <c r="N68" s="98"/>
    </row>
    <row r="69" spans="1:14" ht="21">
      <c r="A69" s="119"/>
      <c r="B69" s="120" t="s">
        <v>40</v>
      </c>
      <c r="C69" s="36">
        <v>0</v>
      </c>
      <c r="D69" s="36">
        <v>0</v>
      </c>
      <c r="E69" s="36">
        <v>0</v>
      </c>
      <c r="F69" s="36">
        <v>0</v>
      </c>
      <c r="G69" s="146"/>
      <c r="H69" s="149"/>
      <c r="I69" s="147"/>
      <c r="J69" s="98"/>
      <c r="K69" s="98"/>
      <c r="L69" s="98"/>
      <c r="M69" s="98"/>
      <c r="N69" s="98"/>
    </row>
    <row r="70" spans="1:14" ht="21">
      <c r="A70" s="119"/>
      <c r="B70" s="120" t="s">
        <v>41</v>
      </c>
      <c r="C70" s="36">
        <v>0</v>
      </c>
      <c r="D70" s="36">
        <v>0</v>
      </c>
      <c r="E70" s="36">
        <v>0</v>
      </c>
      <c r="F70" s="36">
        <v>0</v>
      </c>
      <c r="G70" s="146"/>
      <c r="H70" s="149"/>
      <c r="I70" s="147"/>
      <c r="J70" s="98"/>
      <c r="K70" s="98"/>
      <c r="L70" s="98"/>
      <c r="M70" s="98"/>
      <c r="N70" s="98"/>
    </row>
    <row r="71" spans="1:14" ht="30" customHeight="1">
      <c r="A71" s="127"/>
      <c r="B71" s="128" t="s">
        <v>62</v>
      </c>
      <c r="C71" s="37">
        <v>0</v>
      </c>
      <c r="D71" s="37">
        <v>0</v>
      </c>
      <c r="E71" s="37">
        <v>0</v>
      </c>
      <c r="F71" s="37">
        <v>0</v>
      </c>
      <c r="G71" s="146"/>
      <c r="H71" s="149"/>
      <c r="I71" s="147"/>
      <c r="J71" s="98"/>
      <c r="K71" s="98"/>
      <c r="L71" s="98"/>
      <c r="M71" s="98"/>
      <c r="N71" s="98"/>
    </row>
    <row r="72" spans="1:14" ht="21" hidden="1">
      <c r="A72" s="121"/>
      <c r="B72" s="121"/>
      <c r="C72" s="38"/>
      <c r="D72" s="38"/>
      <c r="E72" s="38"/>
      <c r="F72" s="38"/>
      <c r="G72" s="146"/>
      <c r="H72" s="149"/>
      <c r="I72" s="147"/>
      <c r="J72" s="98"/>
      <c r="K72" s="98"/>
      <c r="L72" s="98"/>
      <c r="M72" s="98"/>
      <c r="N72" s="98"/>
    </row>
    <row r="73" spans="1:14" ht="21" hidden="1">
      <c r="A73" s="129" t="s">
        <v>42</v>
      </c>
      <c r="B73" s="130"/>
      <c r="C73" s="39" t="e">
        <f>SUM(C75+C82+C87+C91)</f>
        <v>#REF!</v>
      </c>
      <c r="D73" s="39" t="e">
        <f>SUM(D75+D82+D87+D91)</f>
        <v>#REF!</v>
      </c>
      <c r="E73" s="39" t="e">
        <f>SUM(E75+E82+E87+E91)</f>
        <v>#REF!</v>
      </c>
      <c r="F73" s="39" t="e">
        <f>SUM(F75+F82+F87+F91)</f>
        <v>#REF!</v>
      </c>
      <c r="G73" s="146"/>
      <c r="H73" s="149"/>
      <c r="I73" s="147"/>
      <c r="J73" s="98"/>
      <c r="K73" s="98"/>
      <c r="L73" s="98"/>
      <c r="M73" s="98"/>
      <c r="N73" s="98"/>
    </row>
    <row r="74" spans="1:14" ht="21" hidden="1">
      <c r="A74" s="115"/>
      <c r="B74" s="118"/>
      <c r="C74" s="35"/>
      <c r="D74" s="35"/>
      <c r="E74" s="35"/>
      <c r="F74" s="35"/>
      <c r="G74" s="146"/>
      <c r="H74" s="149"/>
      <c r="I74" s="147"/>
      <c r="J74" s="98"/>
      <c r="K74" s="98"/>
      <c r="L74" s="98"/>
      <c r="M74" s="98"/>
      <c r="N74" s="98"/>
    </row>
    <row r="75" spans="1:14" ht="21" hidden="1">
      <c r="A75" s="115" t="s">
        <v>30</v>
      </c>
      <c r="B75" s="118"/>
      <c r="C75" s="35" t="e">
        <f>SUM(C77:C80)</f>
        <v>#REF!</v>
      </c>
      <c r="D75" s="35" t="e">
        <f>SUM(D77:D80)</f>
        <v>#REF!</v>
      </c>
      <c r="E75" s="35" t="e">
        <f>SUM(E77:E80)</f>
        <v>#REF!</v>
      </c>
      <c r="F75" s="35" t="e">
        <f>SUM(F77:F80)</f>
        <v>#REF!</v>
      </c>
      <c r="G75" s="146"/>
      <c r="H75" s="149"/>
      <c r="I75" s="147"/>
      <c r="J75" s="98"/>
      <c r="K75" s="98"/>
      <c r="L75" s="98"/>
      <c r="M75" s="98"/>
      <c r="N75" s="98"/>
    </row>
    <row r="76" spans="1:14" ht="21" hidden="1">
      <c r="A76" s="119"/>
      <c r="B76" s="118"/>
      <c r="C76" s="35"/>
      <c r="D76" s="35"/>
      <c r="E76" s="35"/>
      <c r="F76" s="35"/>
      <c r="G76" s="146"/>
      <c r="H76" s="149"/>
      <c r="I76" s="147"/>
      <c r="J76" s="98"/>
      <c r="K76" s="98"/>
      <c r="L76" s="98"/>
      <c r="M76" s="98"/>
      <c r="N76" s="98"/>
    </row>
    <row r="77" spans="1:14" ht="21" hidden="1">
      <c r="A77" s="119"/>
      <c r="B77" s="118" t="s">
        <v>31</v>
      </c>
      <c r="C77" s="36" t="e">
        <f t="array" ref="C77">SUM(IF(#REF!=1,IF(#REF!=4,#REF!)))</f>
        <v>#REF!</v>
      </c>
      <c r="D77" s="36" t="e">
        <f t="array" ref="D77">SUM(IF(#REF!=1,IF(#REF!=4,#REF!)))</f>
        <v>#REF!</v>
      </c>
      <c r="E77" s="36" t="e">
        <f t="array" ref="E77">SUM(IF(#REF!=1,IF(#REF!=4,#REF!)))</f>
        <v>#REF!</v>
      </c>
      <c r="F77" s="36" t="e">
        <f t="array" ref="F77">SUM(IF(#REF!=1,IF(#REF!=4,#REF!)))</f>
        <v>#REF!</v>
      </c>
      <c r="G77" s="146"/>
      <c r="H77" s="149"/>
      <c r="I77" s="147"/>
      <c r="J77" s="98"/>
      <c r="K77" s="98"/>
      <c r="L77" s="98"/>
      <c r="M77" s="98"/>
      <c r="N77" s="98"/>
    </row>
    <row r="78" spans="1:14" ht="21" hidden="1">
      <c r="A78" s="119"/>
      <c r="B78" s="118" t="s">
        <v>32</v>
      </c>
      <c r="C78" s="36" t="e">
        <f t="array" ref="C78">SUM(IF(#REF!=2,IF(#REF!=4,#REF!)))</f>
        <v>#REF!</v>
      </c>
      <c r="D78" s="36" t="e">
        <f t="array" ref="D78">SUM(IF(#REF!=2,IF(#REF!=4,#REF!)))</f>
        <v>#REF!</v>
      </c>
      <c r="E78" s="36" t="e">
        <f t="array" ref="E78">SUM(IF(#REF!=2,IF(#REF!=4,#REF!)))</f>
        <v>#REF!</v>
      </c>
      <c r="F78" s="36" t="e">
        <f t="array" ref="F78">SUM(IF(#REF!=2,IF(#REF!=4,#REF!)))</f>
        <v>#REF!</v>
      </c>
      <c r="G78" s="146"/>
      <c r="H78" s="149"/>
      <c r="I78" s="147"/>
      <c r="J78" s="98"/>
      <c r="K78" s="98"/>
      <c r="L78" s="98"/>
      <c r="M78" s="98"/>
      <c r="N78" s="98"/>
    </row>
    <row r="79" spans="1:14" ht="21" hidden="1">
      <c r="A79" s="119"/>
      <c r="B79" s="118" t="s">
        <v>33</v>
      </c>
      <c r="C79" s="36" t="e">
        <f t="array" ref="C79">SUM(IF(#REF!=3,IF(#REF!=4,#REF!)))</f>
        <v>#REF!</v>
      </c>
      <c r="D79" s="36" t="e">
        <f t="array" ref="D79">SUM(IF(#REF!=3,IF(#REF!=4,#REF!)))</f>
        <v>#REF!</v>
      </c>
      <c r="E79" s="36" t="e">
        <f t="array" ref="E79">SUM(IF(#REF!=3,IF(#REF!=4,#REF!)))</f>
        <v>#REF!</v>
      </c>
      <c r="F79" s="36" t="e">
        <f t="array" ref="F79">SUM(IF(#REF!=3,IF(#REF!=4,#REF!)))</f>
        <v>#REF!</v>
      </c>
      <c r="G79" s="146"/>
      <c r="H79" s="149"/>
      <c r="I79" s="147"/>
      <c r="J79" s="98"/>
      <c r="K79" s="98"/>
      <c r="L79" s="98"/>
      <c r="M79" s="98"/>
      <c r="N79" s="98"/>
    </row>
    <row r="80" spans="1:14" ht="21" hidden="1">
      <c r="A80" s="119"/>
      <c r="B80" s="118" t="s">
        <v>43</v>
      </c>
      <c r="C80" s="36" t="e">
        <f t="array" ref="C80">SUM(IF(#REF!=4,IF(#REF!=4,#REF!)))</f>
        <v>#REF!</v>
      </c>
      <c r="D80" s="36" t="e">
        <f t="array" ref="D80">SUM(IF(#REF!=4,IF(#REF!=4,#REF!)))</f>
        <v>#REF!</v>
      </c>
      <c r="E80" s="36" t="e">
        <f t="array" ref="E80">SUM(IF(#REF!=4,IF(#REF!=4,#REF!)))</f>
        <v>#REF!</v>
      </c>
      <c r="F80" s="36" t="e">
        <f t="array" ref="F80">SUM(IF(#REF!=4,IF(#REF!=4,#REF!)))</f>
        <v>#REF!</v>
      </c>
      <c r="G80" s="146"/>
      <c r="H80" s="149"/>
      <c r="I80" s="147"/>
      <c r="J80" s="98"/>
      <c r="K80" s="98"/>
      <c r="L80" s="98"/>
      <c r="M80" s="98"/>
      <c r="N80" s="98"/>
    </row>
    <row r="81" spans="1:14" ht="21" hidden="1">
      <c r="A81" s="119"/>
      <c r="B81" s="118"/>
      <c r="C81" s="35"/>
      <c r="D81" s="35"/>
      <c r="E81" s="35"/>
      <c r="F81" s="35"/>
      <c r="G81" s="146"/>
      <c r="H81" s="149"/>
      <c r="I81" s="147"/>
      <c r="J81" s="98"/>
      <c r="K81" s="98"/>
      <c r="L81" s="98"/>
      <c r="M81" s="98"/>
      <c r="N81" s="98"/>
    </row>
    <row r="82" spans="1:14" ht="21" hidden="1">
      <c r="A82" s="115" t="s">
        <v>34</v>
      </c>
      <c r="B82" s="118"/>
      <c r="C82" s="35" t="e">
        <f>SUM(C84:C85)</f>
        <v>#REF!</v>
      </c>
      <c r="D82" s="35" t="e">
        <f>SUM(D84:D85)</f>
        <v>#REF!</v>
      </c>
      <c r="E82" s="35" t="e">
        <f>SUM(E84:E85)</f>
        <v>#REF!</v>
      </c>
      <c r="F82" s="35" t="e">
        <f>SUM(F84:F85)</f>
        <v>#REF!</v>
      </c>
      <c r="G82" s="146"/>
      <c r="H82" s="149"/>
      <c r="I82" s="147"/>
      <c r="J82" s="98"/>
      <c r="K82" s="98"/>
      <c r="L82" s="98"/>
      <c r="M82" s="98"/>
      <c r="N82" s="98"/>
    </row>
    <row r="83" spans="1:14" ht="21" hidden="1">
      <c r="A83" s="119"/>
      <c r="B83" s="118"/>
      <c r="C83" s="35"/>
      <c r="D83" s="35"/>
      <c r="E83" s="35"/>
      <c r="F83" s="35"/>
      <c r="G83" s="146"/>
      <c r="H83" s="149"/>
      <c r="I83" s="147"/>
      <c r="J83" s="98"/>
      <c r="K83" s="98"/>
      <c r="L83" s="98"/>
      <c r="M83" s="98"/>
      <c r="N83" s="98"/>
    </row>
    <row r="84" spans="1:14" ht="21" hidden="1">
      <c r="A84" s="119"/>
      <c r="B84" s="118" t="s">
        <v>44</v>
      </c>
      <c r="C84" s="36" t="e">
        <f t="array" ref="C84">SUM(IF(#REF!=5,IF(#REF!=4,#REF!)))</f>
        <v>#REF!</v>
      </c>
      <c r="D84" s="36" t="e">
        <f t="array" ref="D84">SUM(IF(#REF!=5,IF(#REF!=4,#REF!)))</f>
        <v>#REF!</v>
      </c>
      <c r="E84" s="36" t="e">
        <f t="array" ref="E84">SUM(IF(#REF!=5,IF(#REF!=4,#REF!)))</f>
        <v>#REF!</v>
      </c>
      <c r="F84" s="36" t="e">
        <f t="array" ref="F84">SUM(IF(#REF!=5,IF(#REF!=4,#REF!)))</f>
        <v>#REF!</v>
      </c>
      <c r="G84" s="146"/>
      <c r="H84" s="149"/>
      <c r="I84" s="147"/>
      <c r="J84" s="98"/>
      <c r="K84" s="98"/>
      <c r="L84" s="98"/>
      <c r="M84" s="98"/>
      <c r="N84" s="98"/>
    </row>
    <row r="85" spans="1:14" ht="21" hidden="1">
      <c r="A85" s="119"/>
      <c r="B85" s="118" t="s">
        <v>36</v>
      </c>
      <c r="C85" s="36" t="e">
        <f t="array" ref="C85">SUM(IF(#REF!=6,IF(#REF!=4,#REF!)))</f>
        <v>#REF!</v>
      </c>
      <c r="D85" s="36" t="e">
        <f t="array" ref="D85">SUM(IF(#REF!=6,IF(#REF!=4,#REF!)))</f>
        <v>#REF!</v>
      </c>
      <c r="E85" s="36" t="e">
        <f t="array" ref="E85">SUM(IF(#REF!=6,IF(#REF!=4,#REF!)))</f>
        <v>#REF!</v>
      </c>
      <c r="F85" s="36" t="e">
        <f t="array" ref="F85">SUM(IF(#REF!=6,IF(#REF!=4,#REF!)))</f>
        <v>#REF!</v>
      </c>
      <c r="G85" s="146"/>
      <c r="H85" s="149"/>
      <c r="I85" s="147"/>
      <c r="J85" s="98"/>
      <c r="K85" s="98"/>
      <c r="L85" s="98"/>
      <c r="M85" s="98"/>
      <c r="N85" s="98"/>
    </row>
    <row r="86" spans="1:14" ht="21" hidden="1">
      <c r="A86" s="119"/>
      <c r="B86" s="118"/>
      <c r="C86" s="35"/>
      <c r="D86" s="35"/>
      <c r="E86" s="35"/>
      <c r="F86" s="35"/>
      <c r="G86" s="146"/>
      <c r="H86" s="149"/>
      <c r="I86" s="147"/>
      <c r="J86" s="98"/>
      <c r="K86" s="98"/>
      <c r="L86" s="98"/>
      <c r="M86" s="98"/>
      <c r="N86" s="98"/>
    </row>
    <row r="87" spans="1:14" ht="21" hidden="1">
      <c r="A87" s="115" t="s">
        <v>37</v>
      </c>
      <c r="B87" s="118"/>
      <c r="C87" s="35" t="e">
        <f>+C89</f>
        <v>#REF!</v>
      </c>
      <c r="D87" s="35" t="e">
        <f>+D89</f>
        <v>#REF!</v>
      </c>
      <c r="E87" s="35" t="e">
        <f>+E89</f>
        <v>#REF!</v>
      </c>
      <c r="F87" s="35" t="e">
        <f>+F89</f>
        <v>#REF!</v>
      </c>
      <c r="G87" s="146"/>
      <c r="H87" s="149"/>
      <c r="I87" s="147"/>
      <c r="J87" s="98"/>
      <c r="K87" s="98"/>
      <c r="L87" s="98"/>
      <c r="M87" s="98"/>
      <c r="N87" s="98"/>
    </row>
    <row r="88" spans="1:14" ht="21" hidden="1">
      <c r="A88" s="115"/>
      <c r="B88" s="118"/>
      <c r="C88" s="35"/>
      <c r="D88" s="35"/>
      <c r="E88" s="35"/>
      <c r="F88" s="35"/>
      <c r="G88" s="146"/>
      <c r="H88" s="149"/>
      <c r="I88" s="147"/>
      <c r="J88" s="98"/>
      <c r="K88" s="98"/>
      <c r="L88" s="98"/>
      <c r="M88" s="98"/>
      <c r="N88" s="98"/>
    </row>
    <row r="89" spans="1:14" ht="21" hidden="1">
      <c r="A89" s="119"/>
      <c r="B89" s="118" t="s">
        <v>38</v>
      </c>
      <c r="C89" s="36" t="e">
        <f t="array" ref="C89">SUM(IF(#REF!=7,IF(#REF!=4,#REF!)))</f>
        <v>#REF!</v>
      </c>
      <c r="D89" s="36" t="e">
        <f t="array" ref="D89">SUM(IF(#REF!=7,IF(#REF!=4,#REF!)))</f>
        <v>#REF!</v>
      </c>
      <c r="E89" s="36" t="e">
        <f t="array" ref="E89">SUM(IF(#REF!=7,IF(#REF!=4,#REF!)))</f>
        <v>#REF!</v>
      </c>
      <c r="F89" s="36" t="e">
        <f t="array" ref="F89">SUM(IF(#REF!=7,IF(#REF!=4,#REF!)))</f>
        <v>#REF!</v>
      </c>
      <c r="G89" s="146"/>
      <c r="H89" s="149"/>
      <c r="I89" s="147"/>
      <c r="J89" s="98"/>
      <c r="K89" s="98"/>
      <c r="L89" s="98"/>
      <c r="M89" s="98"/>
      <c r="N89" s="98"/>
    </row>
    <row r="90" spans="1:14" ht="21" hidden="1">
      <c r="A90" s="115"/>
      <c r="B90" s="118"/>
      <c r="C90" s="35"/>
      <c r="D90" s="35"/>
      <c r="E90" s="35"/>
      <c r="F90" s="35"/>
      <c r="G90" s="146"/>
      <c r="H90" s="149"/>
      <c r="I90" s="147"/>
      <c r="J90" s="98"/>
      <c r="K90" s="98"/>
      <c r="L90" s="98"/>
      <c r="M90" s="98"/>
      <c r="N90" s="98"/>
    </row>
    <row r="91" spans="1:14" ht="21" hidden="1">
      <c r="A91" s="115" t="s">
        <v>39</v>
      </c>
      <c r="B91" s="118"/>
      <c r="C91" s="35" t="e">
        <f>SUM(C93:C94)</f>
        <v>#REF!</v>
      </c>
      <c r="D91" s="35" t="e">
        <f>SUM(D93:D94)</f>
        <v>#REF!</v>
      </c>
      <c r="E91" s="35" t="e">
        <f>SUM(E93:E94)</f>
        <v>#REF!</v>
      </c>
      <c r="F91" s="35" t="e">
        <f>SUM(F93:F94)</f>
        <v>#REF!</v>
      </c>
      <c r="G91" s="146"/>
      <c r="H91" s="149"/>
      <c r="I91" s="147"/>
      <c r="J91" s="98"/>
      <c r="K91" s="98"/>
      <c r="L91" s="98"/>
      <c r="M91" s="98"/>
      <c r="N91" s="98"/>
    </row>
    <row r="92" spans="1:14" ht="21" hidden="1">
      <c r="A92" s="119"/>
      <c r="B92" s="118"/>
      <c r="C92" s="35"/>
      <c r="D92" s="35"/>
      <c r="E92" s="35"/>
      <c r="F92" s="35"/>
      <c r="G92" s="146"/>
      <c r="H92" s="149"/>
      <c r="I92" s="147"/>
      <c r="J92" s="98"/>
      <c r="K92" s="98"/>
      <c r="L92" s="98"/>
      <c r="M92" s="98"/>
      <c r="N92" s="98"/>
    </row>
    <row r="93" spans="1:14" ht="21" hidden="1">
      <c r="A93" s="119"/>
      <c r="B93" s="118" t="s">
        <v>40</v>
      </c>
      <c r="C93" s="36" t="e">
        <f t="array" ref="C93">SUM(IF(#REF!=9101,IF(#REF!=4,#REF!)))</f>
        <v>#REF!</v>
      </c>
      <c r="D93" s="36" t="e">
        <f t="array" ref="D93">SUM(IF(#REF!=9101,IF(#REF!=4,#REF!)))</f>
        <v>#REF!</v>
      </c>
      <c r="E93" s="36" t="e">
        <f t="array" ref="E93">SUM(IF(#REF!=9101,IF(#REF!=4,#REF!)))</f>
        <v>#REF!</v>
      </c>
      <c r="F93" s="36" t="e">
        <f t="array" ref="F93">SUM(IF(#REF!=9101,IF(#REF!=4,#REF!)))</f>
        <v>#REF!</v>
      </c>
      <c r="G93" s="146"/>
      <c r="H93" s="149"/>
      <c r="I93" s="147"/>
      <c r="J93" s="98"/>
      <c r="K93" s="98"/>
      <c r="L93" s="98"/>
      <c r="M93" s="98"/>
      <c r="N93" s="98"/>
    </row>
    <row r="94" spans="1:14" ht="21" hidden="1">
      <c r="A94" s="127"/>
      <c r="B94" s="131" t="s">
        <v>41</v>
      </c>
      <c r="C94" s="37" t="e">
        <f t="array" ref="C94">SUM(IF(#REF!&gt;=9200,IF(#REF!=4,#REF!)))</f>
        <v>#REF!</v>
      </c>
      <c r="D94" s="37" t="e">
        <f t="array" ref="D94">SUM(IF(#REF!&gt;=9200,IF(#REF!=4,#REF!)))</f>
        <v>#REF!</v>
      </c>
      <c r="E94" s="37" t="e">
        <f t="array" ref="E94">SUM(IF(#REF!&gt;=9200,IF(#REF!=4,#REF!)))</f>
        <v>#REF!</v>
      </c>
      <c r="F94" s="37" t="e">
        <f t="array" ref="F94">SUM(IF(#REF!&gt;=9200,IF(#REF!=4,#REF!)))</f>
        <v>#REF!</v>
      </c>
      <c r="G94" s="146"/>
      <c r="H94" s="149"/>
      <c r="I94" s="147"/>
      <c r="J94" s="98"/>
      <c r="K94" s="98"/>
      <c r="L94" s="98"/>
      <c r="M94" s="98"/>
      <c r="N94" s="98"/>
    </row>
    <row r="95" spans="1:14" ht="6" customHeight="1">
      <c r="A95" s="132"/>
      <c r="B95" s="132"/>
      <c r="C95" s="40"/>
      <c r="D95" s="40"/>
      <c r="E95" s="40"/>
      <c r="F95" s="40"/>
      <c r="G95" s="146"/>
      <c r="H95" s="149"/>
      <c r="I95" s="147"/>
      <c r="J95" s="98"/>
      <c r="K95" s="98"/>
      <c r="L95" s="98"/>
      <c r="M95" s="98"/>
      <c r="N95" s="98"/>
    </row>
    <row r="96" spans="1:14" ht="160.5" customHeight="1" thickBot="1">
      <c r="A96" s="180" t="s">
        <v>73</v>
      </c>
      <c r="B96" s="180"/>
      <c r="C96" s="180"/>
      <c r="D96" s="180"/>
      <c r="E96" s="180"/>
      <c r="F96" s="180"/>
      <c r="G96" s="146"/>
      <c r="H96" s="153"/>
      <c r="I96" s="147"/>
      <c r="J96" s="148"/>
      <c r="K96" s="98"/>
      <c r="L96" s="98"/>
      <c r="M96" s="98"/>
      <c r="N96" s="98"/>
    </row>
    <row r="97" spans="1:14" ht="27" customHeight="1" thickBot="1">
      <c r="A97" s="102" t="s">
        <v>8</v>
      </c>
      <c r="B97" s="103"/>
      <c r="C97" s="104" t="s">
        <v>9</v>
      </c>
      <c r="D97" s="105" t="s">
        <v>10</v>
      </c>
      <c r="E97" s="105" t="s">
        <v>11</v>
      </c>
      <c r="F97" s="105" t="s">
        <v>27</v>
      </c>
      <c r="G97" s="146"/>
      <c r="H97" s="153"/>
      <c r="I97" s="147"/>
      <c r="J97" s="148"/>
      <c r="K97" s="98"/>
      <c r="L97" s="98"/>
      <c r="M97" s="98"/>
      <c r="N97" s="98"/>
    </row>
    <row r="98" spans="1:14" ht="21">
      <c r="A98" s="129" t="s">
        <v>45</v>
      </c>
      <c r="B98" s="130"/>
      <c r="C98" s="39">
        <f>SUM(C100+C107+C112+C116)</f>
        <v>27652283</v>
      </c>
      <c r="D98" s="39">
        <f>SUM(D100+D107+D112+D116)</f>
        <v>27652283</v>
      </c>
      <c r="E98" s="39">
        <f>SUM(E100+E107+E112+E116)</f>
        <v>27652283</v>
      </c>
      <c r="F98" s="39">
        <f>SUM(F100+F107+F112+F116)</f>
        <v>27652283</v>
      </c>
      <c r="G98" s="146"/>
      <c r="H98" s="149"/>
      <c r="I98" s="147"/>
      <c r="J98" s="98"/>
      <c r="K98" s="98"/>
      <c r="L98" s="98"/>
      <c r="M98" s="98"/>
      <c r="N98" s="98"/>
    </row>
    <row r="99" spans="1:14" ht="21">
      <c r="A99" s="115"/>
      <c r="B99" s="118"/>
      <c r="C99" s="35"/>
      <c r="D99" s="35"/>
      <c r="E99" s="35"/>
      <c r="F99" s="35"/>
      <c r="G99" s="146"/>
      <c r="H99" s="149"/>
      <c r="I99" s="147"/>
      <c r="J99" s="98"/>
      <c r="K99" s="98"/>
      <c r="L99" s="98"/>
      <c r="M99" s="98"/>
      <c r="N99" s="98"/>
    </row>
    <row r="100" spans="1:14" ht="21">
      <c r="A100" s="115" t="s">
        <v>30</v>
      </c>
      <c r="B100" s="118"/>
      <c r="C100" s="35">
        <f>SUM(C102:C105)</f>
        <v>27652283</v>
      </c>
      <c r="D100" s="35">
        <f t="shared" ref="D100:E100" si="1">SUM(D102:D105)</f>
        <v>27652283</v>
      </c>
      <c r="E100" s="35">
        <f t="shared" si="1"/>
        <v>27652283</v>
      </c>
      <c r="F100" s="35">
        <f>SUM(F102:F105)</f>
        <v>27652283</v>
      </c>
      <c r="G100" s="146"/>
      <c r="H100" s="149"/>
      <c r="I100" s="147"/>
      <c r="J100" s="98"/>
      <c r="K100" s="98"/>
      <c r="L100" s="98"/>
      <c r="M100" s="98"/>
      <c r="N100" s="98"/>
    </row>
    <row r="101" spans="1:14" ht="21">
      <c r="A101" s="119"/>
      <c r="B101" s="118"/>
      <c r="C101" s="35"/>
      <c r="D101" s="35"/>
      <c r="E101" s="35"/>
      <c r="F101" s="35"/>
      <c r="G101" s="146"/>
      <c r="H101" s="149"/>
      <c r="I101" s="147"/>
      <c r="J101" s="98"/>
      <c r="K101" s="98"/>
      <c r="L101" s="98"/>
      <c r="M101" s="98"/>
      <c r="N101" s="98"/>
    </row>
    <row r="102" spans="1:14" ht="21">
      <c r="A102" s="119"/>
      <c r="B102" s="120" t="s">
        <v>31</v>
      </c>
      <c r="C102" s="41">
        <f>+'[1]Analítico Diciembre'!Q21+'[1]Analítico Diciembre'!Q24+'[1]Analítico Diciembre'!Q37+'[1]Analítico Diciembre'!Q88+'[1]Analítico Diciembre'!Q93+'[1]Analítico Diciembre'!Q107</f>
        <v>23652283</v>
      </c>
      <c r="D102" s="41">
        <f>+'[1]Analítico Diciembre'!R21+'[1]Analítico Diciembre'!R24+'[1]Analítico Diciembre'!R37+'[1]Analítico Diciembre'!R88+'[1]Analítico Diciembre'!R93+'[1]Analítico Diciembre'!R107</f>
        <v>23652283</v>
      </c>
      <c r="E102" s="41">
        <f>+'[1]Analítico Diciembre'!S21+'[1]Analítico Diciembre'!S24+'[1]Analítico Diciembre'!S37+'[1]Analítico Diciembre'!S88+'[1]Analítico Diciembre'!S93+'[1]Analítico Diciembre'!S107</f>
        <v>23652283</v>
      </c>
      <c r="F102" s="41">
        <f>+'[1]Analítico Diciembre'!U21+'[1]Analítico Diciembre'!U24+'[1]Analítico Diciembre'!U37+'[1]Analítico Diciembre'!U88+'[1]Analítico Diciembre'!U93+'[1]Analítico Diciembre'!U107</f>
        <v>23652283</v>
      </c>
      <c r="G102" s="146"/>
      <c r="H102" s="149"/>
      <c r="I102" s="147"/>
      <c r="J102" s="98"/>
      <c r="K102" s="98"/>
      <c r="L102" s="98"/>
      <c r="M102" s="98"/>
      <c r="N102" s="98"/>
    </row>
    <row r="103" spans="1:14" ht="21">
      <c r="A103" s="119"/>
      <c r="B103" s="120" t="s">
        <v>32</v>
      </c>
      <c r="C103" s="35">
        <v>0</v>
      </c>
      <c r="D103" s="35">
        <v>0</v>
      </c>
      <c r="E103" s="35">
        <v>0</v>
      </c>
      <c r="F103" s="35">
        <v>0</v>
      </c>
      <c r="G103" s="146"/>
      <c r="H103" s="149"/>
      <c r="I103" s="147"/>
      <c r="J103" s="98"/>
      <c r="K103" s="98"/>
      <c r="L103" s="98"/>
      <c r="M103" s="98"/>
      <c r="N103" s="98"/>
    </row>
    <row r="104" spans="1:14" ht="21">
      <c r="A104" s="119"/>
      <c r="B104" s="120" t="s">
        <v>33</v>
      </c>
      <c r="C104" s="35">
        <v>0</v>
      </c>
      <c r="D104" s="35">
        <v>0</v>
      </c>
      <c r="E104" s="35">
        <v>0</v>
      </c>
      <c r="F104" s="35">
        <v>0</v>
      </c>
      <c r="G104" s="146"/>
      <c r="H104" s="149"/>
      <c r="I104" s="147"/>
      <c r="J104" s="98"/>
      <c r="K104" s="98"/>
      <c r="L104" s="98"/>
      <c r="M104" s="98"/>
      <c r="N104" s="98"/>
    </row>
    <row r="105" spans="1:14" ht="42">
      <c r="A105" s="119"/>
      <c r="B105" s="133" t="s">
        <v>64</v>
      </c>
      <c r="C105" s="35">
        <f>'[1]Analítico Diciembre'!Q157</f>
        <v>4000000</v>
      </c>
      <c r="D105" s="35">
        <f>'[1]Analítico Diciembre'!R157</f>
        <v>4000000</v>
      </c>
      <c r="E105" s="35">
        <f>'[1]Analítico Diciembre'!S157</f>
        <v>4000000</v>
      </c>
      <c r="F105" s="35">
        <f>'[1]Analítico Diciembre'!U157</f>
        <v>4000000</v>
      </c>
      <c r="G105" s="146"/>
      <c r="H105" s="149"/>
      <c r="I105" s="147"/>
      <c r="J105" s="148"/>
      <c r="K105" s="98"/>
      <c r="L105" s="98"/>
      <c r="M105" s="98"/>
      <c r="N105" s="98"/>
    </row>
    <row r="106" spans="1:14" ht="21">
      <c r="A106" s="119"/>
      <c r="B106" s="118"/>
      <c r="C106" s="35"/>
      <c r="D106" s="41"/>
      <c r="E106" s="41"/>
      <c r="F106" s="41"/>
      <c r="G106" s="146"/>
      <c r="H106" s="149"/>
      <c r="I106" s="147"/>
      <c r="J106" s="98"/>
      <c r="K106" s="98"/>
      <c r="L106" s="98"/>
      <c r="M106" s="98"/>
      <c r="N106" s="98"/>
    </row>
    <row r="107" spans="1:14" ht="21">
      <c r="A107" s="115" t="s">
        <v>34</v>
      </c>
      <c r="B107" s="118"/>
      <c r="C107" s="35">
        <f>SUM(C109:C110)</f>
        <v>0</v>
      </c>
      <c r="D107" s="35">
        <f>SUM(D109:D110)</f>
        <v>0</v>
      </c>
      <c r="E107" s="35">
        <f>SUM(E109:E110)</f>
        <v>0</v>
      </c>
      <c r="F107" s="35">
        <f>SUM(F109:F110)</f>
        <v>0</v>
      </c>
      <c r="G107" s="146"/>
      <c r="H107" s="149"/>
      <c r="I107" s="147"/>
      <c r="J107" s="98"/>
      <c r="K107" s="98"/>
      <c r="L107" s="98"/>
      <c r="M107" s="98"/>
      <c r="N107" s="98"/>
    </row>
    <row r="108" spans="1:14" ht="21">
      <c r="A108" s="119"/>
      <c r="B108" s="118"/>
      <c r="C108" s="35"/>
      <c r="D108" s="35"/>
      <c r="E108" s="35"/>
      <c r="F108" s="35"/>
      <c r="G108" s="146"/>
      <c r="H108" s="149"/>
      <c r="I108" s="147"/>
      <c r="J108" s="98"/>
      <c r="K108" s="98"/>
      <c r="L108" s="98"/>
      <c r="M108" s="98"/>
      <c r="N108" s="98"/>
    </row>
    <row r="109" spans="1:14" ht="21">
      <c r="A109" s="119"/>
      <c r="B109" s="120" t="s">
        <v>35</v>
      </c>
      <c r="C109" s="36">
        <v>0</v>
      </c>
      <c r="D109" s="36">
        <v>0</v>
      </c>
      <c r="E109" s="36">
        <v>0</v>
      </c>
      <c r="F109" s="36">
        <v>0</v>
      </c>
      <c r="G109" s="146"/>
      <c r="H109" s="149"/>
      <c r="I109" s="147"/>
      <c r="J109" s="98"/>
      <c r="K109" s="98"/>
      <c r="L109" s="98"/>
      <c r="M109" s="98"/>
      <c r="N109" s="98"/>
    </row>
    <row r="110" spans="1:14" ht="21">
      <c r="A110" s="119"/>
      <c r="B110" s="120" t="s">
        <v>36</v>
      </c>
      <c r="C110" s="36">
        <v>0</v>
      </c>
      <c r="D110" s="36">
        <v>0</v>
      </c>
      <c r="E110" s="36">
        <v>0</v>
      </c>
      <c r="F110" s="36">
        <v>0</v>
      </c>
      <c r="G110" s="146"/>
      <c r="H110" s="149"/>
      <c r="I110" s="147"/>
      <c r="J110" s="98"/>
      <c r="K110" s="98"/>
      <c r="L110" s="98"/>
      <c r="M110" s="98"/>
      <c r="N110" s="98"/>
    </row>
    <row r="111" spans="1:14" ht="21">
      <c r="A111" s="119"/>
      <c r="B111" s="118"/>
      <c r="C111" s="35"/>
      <c r="D111" s="35"/>
      <c r="E111" s="35"/>
      <c r="F111" s="35"/>
      <c r="G111" s="146"/>
      <c r="H111" s="149"/>
      <c r="I111" s="147"/>
      <c r="J111" s="98"/>
      <c r="K111" s="98"/>
      <c r="L111" s="98"/>
      <c r="M111" s="98"/>
      <c r="N111" s="98"/>
    </row>
    <row r="112" spans="1:14" ht="21">
      <c r="A112" s="115" t="s">
        <v>37</v>
      </c>
      <c r="B112" s="118"/>
      <c r="C112" s="35">
        <f>+C114</f>
        <v>0</v>
      </c>
      <c r="D112" s="35">
        <f>+D114</f>
        <v>0</v>
      </c>
      <c r="E112" s="35">
        <f>+E114</f>
        <v>0</v>
      </c>
      <c r="F112" s="35">
        <f>+F114</f>
        <v>0</v>
      </c>
      <c r="G112" s="146"/>
      <c r="H112" s="149"/>
      <c r="I112" s="147"/>
      <c r="J112" s="98"/>
      <c r="K112" s="98"/>
      <c r="L112" s="98"/>
      <c r="M112" s="98"/>
      <c r="N112" s="98"/>
    </row>
    <row r="113" spans="1:14" ht="21">
      <c r="A113" s="119"/>
      <c r="B113" s="118"/>
      <c r="C113" s="35"/>
      <c r="D113" s="35"/>
      <c r="E113" s="35"/>
      <c r="F113" s="35"/>
      <c r="G113" s="146"/>
      <c r="H113" s="149"/>
      <c r="I113" s="147"/>
      <c r="J113" s="98"/>
      <c r="K113" s="98"/>
      <c r="L113" s="98"/>
      <c r="M113" s="98"/>
      <c r="N113" s="98"/>
    </row>
    <row r="114" spans="1:14" ht="21">
      <c r="A114" s="119"/>
      <c r="B114" s="120" t="s">
        <v>38</v>
      </c>
      <c r="C114" s="36">
        <v>0</v>
      </c>
      <c r="D114" s="36">
        <v>0</v>
      </c>
      <c r="E114" s="36">
        <v>0</v>
      </c>
      <c r="F114" s="36">
        <v>0</v>
      </c>
      <c r="G114" s="146"/>
      <c r="H114" s="149"/>
      <c r="I114" s="147"/>
      <c r="J114" s="98"/>
      <c r="K114" s="98"/>
      <c r="L114" s="98"/>
      <c r="M114" s="98"/>
      <c r="N114" s="98"/>
    </row>
    <row r="115" spans="1:14" ht="21">
      <c r="A115" s="119"/>
      <c r="B115" s="118"/>
      <c r="C115" s="35"/>
      <c r="D115" s="35"/>
      <c r="E115" s="35"/>
      <c r="F115" s="35"/>
      <c r="G115" s="146"/>
      <c r="H115" s="149"/>
      <c r="I115" s="147"/>
      <c r="J115" s="98"/>
      <c r="K115" s="98"/>
      <c r="L115" s="98"/>
      <c r="M115" s="98"/>
      <c r="N115" s="98"/>
    </row>
    <row r="116" spans="1:14" ht="21">
      <c r="A116" s="115" t="s">
        <v>39</v>
      </c>
      <c r="B116" s="118"/>
      <c r="C116" s="35">
        <f>SUM(C118:C119)</f>
        <v>0</v>
      </c>
      <c r="D116" s="35">
        <f>SUM(D118:D119)</f>
        <v>0</v>
      </c>
      <c r="E116" s="35">
        <f>SUM(E118:E119)</f>
        <v>0</v>
      </c>
      <c r="F116" s="35">
        <f>SUM(F118:F119)</f>
        <v>0</v>
      </c>
      <c r="G116" s="146"/>
      <c r="H116" s="149"/>
      <c r="I116" s="147"/>
      <c r="J116" s="98"/>
      <c r="K116" s="98"/>
      <c r="L116" s="98"/>
      <c r="M116" s="98"/>
      <c r="N116" s="98"/>
    </row>
    <row r="117" spans="1:14" ht="21">
      <c r="A117" s="119"/>
      <c r="B117" s="120" t="s">
        <v>40</v>
      </c>
      <c r="C117" s="35"/>
      <c r="D117" s="35"/>
      <c r="E117" s="35"/>
      <c r="F117" s="35"/>
      <c r="G117" s="146"/>
      <c r="H117" s="149"/>
      <c r="I117" s="147"/>
      <c r="J117" s="98"/>
      <c r="K117" s="98"/>
      <c r="L117" s="98"/>
      <c r="M117" s="98"/>
      <c r="N117" s="98"/>
    </row>
    <row r="118" spans="1:14" ht="21">
      <c r="A118" s="119"/>
      <c r="B118" s="120" t="s">
        <v>41</v>
      </c>
      <c r="C118" s="36"/>
      <c r="D118" s="36"/>
      <c r="E118" s="36"/>
      <c r="F118" s="36"/>
      <c r="G118" s="146"/>
      <c r="H118" s="149"/>
      <c r="I118" s="147"/>
      <c r="J118" s="98"/>
      <c r="K118" s="98"/>
      <c r="L118" s="98"/>
      <c r="M118" s="98"/>
      <c r="N118" s="98"/>
    </row>
    <row r="119" spans="1:14" ht="21">
      <c r="A119" s="127"/>
      <c r="B119" s="128" t="s">
        <v>62</v>
      </c>
      <c r="C119" s="37"/>
      <c r="D119" s="37"/>
      <c r="E119" s="37"/>
      <c r="F119" s="37"/>
      <c r="G119" s="146"/>
      <c r="H119" s="149"/>
      <c r="I119" s="147"/>
      <c r="J119" s="98"/>
      <c r="K119" s="98"/>
      <c r="L119" s="98"/>
      <c r="M119" s="98"/>
      <c r="N119" s="98"/>
    </row>
    <row r="120" spans="1:14" ht="13.5" customHeight="1">
      <c r="A120" s="121"/>
      <c r="B120" s="121"/>
      <c r="C120" s="38"/>
      <c r="D120" s="38"/>
      <c r="E120" s="38"/>
      <c r="F120" s="38"/>
      <c r="G120" s="146"/>
      <c r="H120" s="149"/>
      <c r="I120" s="147"/>
      <c r="J120" s="98"/>
      <c r="K120" s="98"/>
      <c r="L120" s="98"/>
      <c r="M120" s="98"/>
      <c r="N120" s="98"/>
    </row>
    <row r="121" spans="1:14" ht="21">
      <c r="A121" s="129" t="s">
        <v>46</v>
      </c>
      <c r="B121" s="130"/>
      <c r="C121" s="39">
        <f>SUM(C123+C131+C136+C140)</f>
        <v>0</v>
      </c>
      <c r="D121" s="39">
        <f>SUM(D123+D131+D136+D140)</f>
        <v>0</v>
      </c>
      <c r="E121" s="39">
        <f>SUM(E123+E131+E136+E140)</f>
        <v>0</v>
      </c>
      <c r="F121" s="39">
        <f>SUM(F123+F131+F136+F140)</f>
        <v>0</v>
      </c>
      <c r="G121" s="146"/>
      <c r="H121" s="149"/>
      <c r="I121" s="147"/>
      <c r="J121" s="98"/>
      <c r="K121" s="98"/>
      <c r="L121" s="98"/>
      <c r="M121" s="98"/>
      <c r="N121" s="98"/>
    </row>
    <row r="122" spans="1:14" ht="21">
      <c r="A122" s="115"/>
      <c r="B122" s="118"/>
      <c r="C122" s="35"/>
      <c r="D122" s="35"/>
      <c r="E122" s="35"/>
      <c r="F122" s="35"/>
      <c r="G122" s="146"/>
      <c r="H122" s="149"/>
      <c r="I122" s="147"/>
      <c r="J122" s="98"/>
      <c r="K122" s="98"/>
      <c r="L122" s="98"/>
      <c r="M122" s="98"/>
      <c r="N122" s="98"/>
    </row>
    <row r="123" spans="1:14" ht="21">
      <c r="A123" s="115" t="s">
        <v>30</v>
      </c>
      <c r="B123" s="118"/>
      <c r="C123" s="35">
        <f>SUM(C126:C129)</f>
        <v>0</v>
      </c>
      <c r="D123" s="35">
        <f>SUM(D126:D129)</f>
        <v>0</v>
      </c>
      <c r="E123" s="35">
        <f>SUM(E126:E129)</f>
        <v>0</v>
      </c>
      <c r="F123" s="35">
        <f>SUM(F126:F129)</f>
        <v>0</v>
      </c>
      <c r="G123" s="146"/>
      <c r="H123" s="149"/>
      <c r="I123" s="147"/>
      <c r="J123" s="98"/>
      <c r="K123" s="98"/>
      <c r="L123" s="98"/>
      <c r="M123" s="98"/>
      <c r="N123" s="98"/>
    </row>
    <row r="124" spans="1:14" ht="21">
      <c r="A124" s="119"/>
      <c r="B124" s="118"/>
      <c r="C124" s="35"/>
      <c r="D124" s="35"/>
      <c r="E124" s="35"/>
      <c r="F124" s="35"/>
      <c r="G124" s="146"/>
      <c r="H124" s="149"/>
      <c r="I124" s="147"/>
      <c r="J124" s="98"/>
      <c r="K124" s="98"/>
      <c r="L124" s="98"/>
      <c r="M124" s="98"/>
      <c r="N124" s="98"/>
    </row>
    <row r="125" spans="1:14" ht="21" hidden="1" outlineLevel="1">
      <c r="A125" s="119"/>
      <c r="B125" s="118"/>
      <c r="C125" s="35" t="e">
        <f>#REF!</f>
        <v>#REF!</v>
      </c>
      <c r="D125" s="35"/>
      <c r="E125" s="35"/>
      <c r="F125" s="35"/>
      <c r="G125" s="146"/>
      <c r="H125" s="149"/>
      <c r="I125" s="147"/>
      <c r="J125" s="98"/>
      <c r="K125" s="98"/>
      <c r="L125" s="98"/>
      <c r="M125" s="98"/>
      <c r="N125" s="98"/>
    </row>
    <row r="126" spans="1:14" ht="21" collapsed="1">
      <c r="A126" s="119"/>
      <c r="B126" s="120" t="s">
        <v>31</v>
      </c>
      <c r="C126" s="36"/>
      <c r="D126" s="36"/>
      <c r="E126" s="36"/>
      <c r="F126" s="36"/>
      <c r="G126" s="146"/>
      <c r="H126" s="149"/>
      <c r="I126" s="147"/>
      <c r="J126" s="98"/>
      <c r="K126" s="98"/>
      <c r="L126" s="98"/>
      <c r="M126" s="98"/>
      <c r="N126" s="98"/>
    </row>
    <row r="127" spans="1:14" ht="21">
      <c r="A127" s="119"/>
      <c r="B127" s="120" t="s">
        <v>32</v>
      </c>
      <c r="C127" s="36"/>
      <c r="D127" s="36"/>
      <c r="E127" s="36"/>
      <c r="F127" s="36"/>
      <c r="G127" s="146"/>
      <c r="H127" s="149"/>
      <c r="I127" s="147"/>
      <c r="J127" s="98"/>
      <c r="K127" s="98"/>
      <c r="L127" s="98"/>
      <c r="M127" s="98"/>
      <c r="N127" s="98"/>
    </row>
    <row r="128" spans="1:14" ht="21">
      <c r="A128" s="119"/>
      <c r="B128" s="120" t="s">
        <v>33</v>
      </c>
      <c r="C128" s="36"/>
      <c r="D128" s="36"/>
      <c r="E128" s="36"/>
      <c r="F128" s="36"/>
      <c r="G128" s="146"/>
      <c r="H128" s="149"/>
      <c r="I128" s="147"/>
      <c r="J128" s="98"/>
      <c r="K128" s="98"/>
      <c r="L128" s="98"/>
      <c r="M128" s="98"/>
      <c r="N128" s="98"/>
    </row>
    <row r="129" spans="1:14" ht="42">
      <c r="A129" s="119"/>
      <c r="B129" s="133" t="s">
        <v>64</v>
      </c>
      <c r="C129" s="36"/>
      <c r="D129" s="36"/>
      <c r="E129" s="36"/>
      <c r="F129" s="36"/>
      <c r="G129" s="146"/>
      <c r="H129" s="149"/>
      <c r="I129" s="147"/>
      <c r="J129" s="98"/>
      <c r="K129" s="98"/>
      <c r="L129" s="98"/>
      <c r="M129" s="98"/>
      <c r="N129" s="98"/>
    </row>
    <row r="130" spans="1:14" ht="21">
      <c r="A130" s="119"/>
      <c r="B130" s="118"/>
      <c r="C130" s="35"/>
      <c r="D130" s="35"/>
      <c r="E130" s="35"/>
      <c r="F130" s="35"/>
      <c r="G130" s="146"/>
      <c r="H130" s="149"/>
      <c r="I130" s="147"/>
      <c r="J130" s="98"/>
      <c r="K130" s="98"/>
      <c r="L130" s="98"/>
      <c r="M130" s="98"/>
      <c r="N130" s="98"/>
    </row>
    <row r="131" spans="1:14" ht="21">
      <c r="A131" s="115" t="s">
        <v>34</v>
      </c>
      <c r="B131" s="118"/>
      <c r="C131" s="35">
        <f>SUM(C133:C134)</f>
        <v>0</v>
      </c>
      <c r="D131" s="35">
        <f>SUM(D133:D134)</f>
        <v>0</v>
      </c>
      <c r="E131" s="35">
        <f>SUM(E133:E134)</f>
        <v>0</v>
      </c>
      <c r="F131" s="35">
        <f>SUM(F133:F134)</f>
        <v>0</v>
      </c>
      <c r="G131" s="146"/>
      <c r="H131" s="149"/>
      <c r="I131" s="147"/>
      <c r="J131" s="98"/>
      <c r="K131" s="98"/>
      <c r="L131" s="98"/>
      <c r="M131" s="98"/>
      <c r="N131" s="98"/>
    </row>
    <row r="132" spans="1:14" ht="21">
      <c r="A132" s="119"/>
      <c r="B132" s="118"/>
      <c r="C132" s="35"/>
      <c r="D132" s="35"/>
      <c r="E132" s="35"/>
      <c r="F132" s="35"/>
      <c r="G132" s="146"/>
      <c r="H132" s="149"/>
      <c r="I132" s="147"/>
      <c r="J132" s="98"/>
      <c r="K132" s="98"/>
      <c r="L132" s="98"/>
      <c r="M132" s="98"/>
      <c r="N132" s="98"/>
    </row>
    <row r="133" spans="1:14" ht="21">
      <c r="A133" s="119"/>
      <c r="B133" s="120" t="s">
        <v>35</v>
      </c>
      <c r="C133" s="36"/>
      <c r="D133" s="36"/>
      <c r="E133" s="36"/>
      <c r="F133" s="36"/>
      <c r="G133" s="146"/>
      <c r="H133" s="149"/>
      <c r="I133" s="147"/>
      <c r="J133" s="98"/>
      <c r="K133" s="98"/>
      <c r="L133" s="98"/>
      <c r="M133" s="98"/>
      <c r="N133" s="98"/>
    </row>
    <row r="134" spans="1:14" ht="21">
      <c r="A134" s="119"/>
      <c r="B134" s="120" t="s">
        <v>36</v>
      </c>
      <c r="C134" s="36"/>
      <c r="D134" s="36"/>
      <c r="E134" s="36"/>
      <c r="F134" s="36"/>
      <c r="G134" s="146"/>
      <c r="H134" s="149"/>
      <c r="I134" s="147"/>
      <c r="J134" s="98"/>
      <c r="K134" s="98"/>
      <c r="L134" s="98"/>
      <c r="M134" s="98"/>
      <c r="N134" s="98"/>
    </row>
    <row r="135" spans="1:14" ht="21">
      <c r="A135" s="119"/>
      <c r="B135" s="118"/>
      <c r="C135" s="35"/>
      <c r="D135" s="35"/>
      <c r="E135" s="35"/>
      <c r="F135" s="35"/>
      <c r="G135" s="146"/>
      <c r="H135" s="149"/>
      <c r="I135" s="147"/>
      <c r="J135" s="98"/>
      <c r="K135" s="98"/>
      <c r="L135" s="98"/>
      <c r="M135" s="98"/>
      <c r="N135" s="98"/>
    </row>
    <row r="136" spans="1:14" ht="21">
      <c r="A136" s="115" t="s">
        <v>37</v>
      </c>
      <c r="B136" s="118"/>
      <c r="C136" s="35">
        <f>+C138</f>
        <v>0</v>
      </c>
      <c r="D136" s="35">
        <f>+D138</f>
        <v>0</v>
      </c>
      <c r="E136" s="35">
        <f>+E138</f>
        <v>0</v>
      </c>
      <c r="F136" s="35">
        <f>+F138</f>
        <v>0</v>
      </c>
      <c r="G136" s="146"/>
      <c r="H136" s="149"/>
      <c r="I136" s="147"/>
      <c r="J136" s="98"/>
      <c r="K136" s="98"/>
      <c r="L136" s="98"/>
      <c r="M136" s="98"/>
      <c r="N136" s="98"/>
    </row>
    <row r="137" spans="1:14" ht="21">
      <c r="A137" s="115"/>
      <c r="B137" s="118"/>
      <c r="C137" s="35"/>
      <c r="D137" s="35"/>
      <c r="E137" s="35"/>
      <c r="F137" s="35"/>
      <c r="G137" s="146"/>
      <c r="H137" s="149"/>
      <c r="I137" s="147"/>
      <c r="J137" s="98"/>
      <c r="K137" s="98"/>
      <c r="L137" s="98"/>
      <c r="M137" s="98"/>
      <c r="N137" s="98"/>
    </row>
    <row r="138" spans="1:14" ht="21">
      <c r="A138" s="115"/>
      <c r="B138" s="120" t="s">
        <v>63</v>
      </c>
      <c r="C138" s="36"/>
      <c r="D138" s="36"/>
      <c r="E138" s="36"/>
      <c r="F138" s="36"/>
      <c r="G138" s="146"/>
      <c r="H138" s="149"/>
      <c r="I138" s="147"/>
      <c r="J138" s="98"/>
      <c r="K138" s="98"/>
      <c r="L138" s="98"/>
      <c r="M138" s="98"/>
      <c r="N138" s="98"/>
    </row>
    <row r="139" spans="1:14" ht="21">
      <c r="A139" s="115"/>
      <c r="B139" s="118"/>
      <c r="C139" s="35"/>
      <c r="D139" s="35"/>
      <c r="E139" s="35"/>
      <c r="F139" s="35"/>
      <c r="G139" s="146"/>
      <c r="H139" s="149"/>
      <c r="I139" s="147"/>
      <c r="J139" s="98"/>
      <c r="K139" s="98"/>
      <c r="L139" s="98"/>
      <c r="M139" s="98"/>
      <c r="N139" s="98"/>
    </row>
    <row r="140" spans="1:14" ht="21">
      <c r="A140" s="115" t="s">
        <v>39</v>
      </c>
      <c r="B140" s="118"/>
      <c r="C140" s="35">
        <f>SUM(C142:C143)</f>
        <v>0</v>
      </c>
      <c r="D140" s="35">
        <f>SUM(D142:D143)</f>
        <v>0</v>
      </c>
      <c r="E140" s="35">
        <f>SUM(E142:E143)</f>
        <v>0</v>
      </c>
      <c r="F140" s="35">
        <f>SUM(F142:F143)</f>
        <v>0</v>
      </c>
      <c r="G140" s="146"/>
      <c r="H140" s="149"/>
      <c r="I140" s="147"/>
      <c r="J140" s="98"/>
      <c r="K140" s="98"/>
      <c r="L140" s="98"/>
      <c r="M140" s="98"/>
      <c r="N140" s="98"/>
    </row>
    <row r="141" spans="1:14" ht="21">
      <c r="A141" s="119"/>
      <c r="B141" s="120" t="s">
        <v>40</v>
      </c>
      <c r="C141" s="35"/>
      <c r="D141" s="35"/>
      <c r="E141" s="35"/>
      <c r="F141" s="35"/>
      <c r="G141" s="146"/>
      <c r="H141" s="149"/>
      <c r="I141" s="147"/>
      <c r="J141" s="98"/>
      <c r="K141" s="98"/>
      <c r="L141" s="98"/>
      <c r="M141" s="98"/>
      <c r="N141" s="98"/>
    </row>
    <row r="142" spans="1:14" ht="21">
      <c r="A142" s="119"/>
      <c r="B142" s="120" t="s">
        <v>41</v>
      </c>
      <c r="C142" s="36"/>
      <c r="D142" s="36"/>
      <c r="E142" s="36"/>
      <c r="F142" s="36"/>
      <c r="G142" s="146"/>
      <c r="H142" s="149"/>
      <c r="I142" s="147"/>
      <c r="J142" s="98"/>
      <c r="K142" s="98"/>
      <c r="L142" s="98"/>
      <c r="M142" s="98"/>
      <c r="N142" s="98"/>
    </row>
    <row r="143" spans="1:14" ht="21">
      <c r="A143" s="127"/>
      <c r="B143" s="128" t="s">
        <v>62</v>
      </c>
      <c r="C143" s="37"/>
      <c r="D143" s="37"/>
      <c r="E143" s="37"/>
      <c r="F143" s="37"/>
      <c r="G143" s="146"/>
      <c r="H143" s="149"/>
      <c r="I143" s="147"/>
      <c r="J143" s="98"/>
      <c r="K143" s="98"/>
      <c r="L143" s="98"/>
      <c r="M143" s="98"/>
      <c r="N143" s="98"/>
    </row>
    <row r="144" spans="1:14" ht="15.75" customHeight="1">
      <c r="A144" s="121"/>
      <c r="B144" s="121"/>
      <c r="C144" s="38"/>
      <c r="D144" s="38"/>
      <c r="E144" s="38"/>
      <c r="F144" s="38"/>
      <c r="G144" s="147"/>
      <c r="H144" s="149"/>
      <c r="I144" s="147"/>
      <c r="J144" s="98"/>
      <c r="K144" s="98"/>
      <c r="L144" s="98"/>
      <c r="M144" s="98"/>
      <c r="N144" s="98"/>
    </row>
    <row r="145" spans="1:17" ht="21">
      <c r="A145" s="129" t="s">
        <v>47</v>
      </c>
      <c r="B145" s="134"/>
      <c r="C145" s="39">
        <f>SUM(C147+C154+C159+C163)</f>
        <v>83009201</v>
      </c>
      <c r="D145" s="39">
        <f>SUM(D147+D154+D159+D163)</f>
        <v>83508487.229999989</v>
      </c>
      <c r="E145" s="39">
        <f>SUM(E147+E154+E159+E163)</f>
        <v>83508487.229999989</v>
      </c>
      <c r="F145" s="39">
        <f>SUM(F147+F154+F159+F163)</f>
        <v>72360021.420000002</v>
      </c>
      <c r="G145" s="147"/>
      <c r="H145" s="149"/>
      <c r="I145" s="147"/>
      <c r="J145" s="154"/>
      <c r="K145" s="154"/>
      <c r="L145" s="154"/>
      <c r="M145" s="147"/>
      <c r="N145" s="147"/>
      <c r="O145" s="147"/>
      <c r="P145" s="14"/>
      <c r="Q145" s="14"/>
    </row>
    <row r="146" spans="1:17" ht="21">
      <c r="A146" s="115"/>
      <c r="B146" s="120"/>
      <c r="C146" s="35"/>
      <c r="D146" s="35"/>
      <c r="E146" s="35"/>
      <c r="F146" s="35"/>
      <c r="G146" s="147"/>
      <c r="H146" s="149"/>
      <c r="I146" s="147"/>
      <c r="J146" s="154"/>
      <c r="K146" s="154"/>
      <c r="L146" s="154"/>
      <c r="M146" s="147"/>
      <c r="N146" s="147"/>
      <c r="O146" s="147"/>
      <c r="P146" s="14"/>
      <c r="Q146" s="14"/>
    </row>
    <row r="147" spans="1:17" ht="21">
      <c r="A147" s="115" t="s">
        <v>30</v>
      </c>
      <c r="B147" s="120"/>
      <c r="C147" s="35">
        <f>SUM(C149:C152)</f>
        <v>83009201</v>
      </c>
      <c r="D147" s="35">
        <f>SUM(D149:D152)</f>
        <v>81918284.659999996</v>
      </c>
      <c r="E147" s="35">
        <f>SUM(E149:E152)</f>
        <v>81918284.659999996</v>
      </c>
      <c r="F147" s="35">
        <f>SUM(F149:F152)</f>
        <v>71351133.320000008</v>
      </c>
      <c r="G147" s="147"/>
      <c r="H147" s="149"/>
      <c r="I147" s="147"/>
      <c r="J147" s="155"/>
      <c r="K147" s="155"/>
      <c r="L147" s="155"/>
      <c r="M147" s="147"/>
      <c r="N147" s="147"/>
      <c r="O147" s="147"/>
      <c r="P147" s="14"/>
      <c r="Q147" s="14"/>
    </row>
    <row r="148" spans="1:17" ht="21">
      <c r="A148" s="119"/>
      <c r="B148" s="118"/>
      <c r="C148" s="35"/>
      <c r="D148" s="35"/>
      <c r="E148" s="35"/>
      <c r="F148" s="35"/>
      <c r="G148" s="147"/>
      <c r="H148" s="149"/>
      <c r="I148" s="147"/>
      <c r="J148" s="155"/>
      <c r="K148" s="155"/>
      <c r="L148" s="155"/>
      <c r="M148" s="147"/>
      <c r="N148" s="147"/>
      <c r="O148" s="147"/>
      <c r="P148" s="14"/>
      <c r="Q148" s="14"/>
    </row>
    <row r="149" spans="1:17" ht="21">
      <c r="A149" s="119"/>
      <c r="B149" s="120" t="s">
        <v>31</v>
      </c>
      <c r="C149" s="35">
        <f t="shared" ref="C149:F152" si="2">+C54+C102</f>
        <v>49985785</v>
      </c>
      <c r="D149" s="35">
        <f t="shared" si="2"/>
        <v>49061305.079999998</v>
      </c>
      <c r="E149" s="35">
        <f t="shared" si="2"/>
        <v>49061305.079999998</v>
      </c>
      <c r="F149" s="35">
        <f t="shared" si="2"/>
        <v>41648878.270000011</v>
      </c>
      <c r="G149" s="147"/>
      <c r="H149" s="149"/>
      <c r="I149" s="147"/>
      <c r="J149" s="155"/>
      <c r="K149" s="155"/>
      <c r="L149" s="155"/>
      <c r="M149" s="147"/>
      <c r="N149" s="147">
        <f>+M149-F149</f>
        <v>-41648878.270000011</v>
      </c>
      <c r="O149" s="147">
        <v>2567048</v>
      </c>
      <c r="P149" s="14">
        <f>+O149-N149</f>
        <v>44215926.270000011</v>
      </c>
      <c r="Q149" s="156">
        <v>1548</v>
      </c>
    </row>
    <row r="150" spans="1:17" ht="21">
      <c r="A150" s="119"/>
      <c r="B150" s="120" t="s">
        <v>32</v>
      </c>
      <c r="C150" s="35">
        <f t="shared" si="2"/>
        <v>1489612</v>
      </c>
      <c r="D150" s="35">
        <f t="shared" si="2"/>
        <v>1489612</v>
      </c>
      <c r="E150" s="35">
        <f t="shared" si="2"/>
        <v>1489612</v>
      </c>
      <c r="F150" s="35">
        <f t="shared" si="2"/>
        <v>1189783.6300000001</v>
      </c>
      <c r="G150" s="147"/>
      <c r="H150" s="149"/>
      <c r="I150" s="147"/>
      <c r="J150" s="155"/>
      <c r="K150" s="155"/>
      <c r="L150" s="155"/>
      <c r="M150" s="147"/>
      <c r="N150" s="147">
        <f>+M150-F150</f>
        <v>-1189783.6300000001</v>
      </c>
      <c r="O150" s="147"/>
      <c r="P150" s="14"/>
      <c r="Q150" s="156"/>
    </row>
    <row r="151" spans="1:17" ht="21">
      <c r="A151" s="119"/>
      <c r="B151" s="120" t="s">
        <v>33</v>
      </c>
      <c r="C151" s="35">
        <f t="shared" si="2"/>
        <v>27533804</v>
      </c>
      <c r="D151" s="35">
        <f t="shared" si="2"/>
        <v>27367367.579999998</v>
      </c>
      <c r="E151" s="35">
        <f t="shared" si="2"/>
        <v>27367367.579999998</v>
      </c>
      <c r="F151" s="35">
        <f t="shared" si="2"/>
        <v>24512471.419999998</v>
      </c>
      <c r="G151" s="147"/>
      <c r="H151" s="149"/>
      <c r="I151" s="147"/>
      <c r="J151" s="155"/>
      <c r="K151" s="155"/>
      <c r="L151" s="155"/>
      <c r="M151" s="147"/>
      <c r="N151" s="147">
        <f>+M151-F151</f>
        <v>-24512471.419999998</v>
      </c>
      <c r="O151" s="147">
        <f>1280583.84-1282306</f>
        <v>-1722.1599999999162</v>
      </c>
      <c r="P151" s="14"/>
      <c r="Q151" s="156">
        <v>3981</v>
      </c>
    </row>
    <row r="152" spans="1:17" ht="42">
      <c r="A152" s="119"/>
      <c r="B152" s="133" t="s">
        <v>64</v>
      </c>
      <c r="C152" s="35">
        <f t="shared" si="2"/>
        <v>4000000</v>
      </c>
      <c r="D152" s="35">
        <f t="shared" si="2"/>
        <v>4000000</v>
      </c>
      <c r="E152" s="35">
        <f t="shared" si="2"/>
        <v>4000000</v>
      </c>
      <c r="F152" s="35">
        <f t="shared" si="2"/>
        <v>4000000</v>
      </c>
      <c r="G152" s="147"/>
      <c r="H152" s="149"/>
      <c r="I152" s="147"/>
      <c r="J152" s="155"/>
      <c r="K152" s="155"/>
      <c r="L152" s="155"/>
      <c r="M152" s="147"/>
      <c r="N152" s="147"/>
      <c r="O152" s="147"/>
      <c r="P152" s="14"/>
      <c r="Q152" s="156"/>
    </row>
    <row r="153" spans="1:17" ht="21">
      <c r="A153" s="119"/>
      <c r="B153" s="120"/>
      <c r="C153" s="35"/>
      <c r="D153" s="35"/>
      <c r="E153" s="35"/>
      <c r="F153" s="35"/>
      <c r="G153" s="147"/>
      <c r="H153" s="149"/>
      <c r="I153" s="147"/>
      <c r="J153" s="155"/>
      <c r="K153" s="155"/>
      <c r="L153" s="155"/>
      <c r="M153" s="147"/>
      <c r="N153" s="147"/>
      <c r="O153" s="147"/>
      <c r="P153" s="14"/>
      <c r="Q153" s="14"/>
    </row>
    <row r="154" spans="1:17" ht="21">
      <c r="A154" s="115" t="s">
        <v>34</v>
      </c>
      <c r="B154" s="118"/>
      <c r="C154" s="35">
        <f>SUM(C156:C157)</f>
        <v>0</v>
      </c>
      <c r="D154" s="35">
        <f>SUM(D156:D157)</f>
        <v>1590202.57</v>
      </c>
      <c r="E154" s="35">
        <f>SUM(E156:E157)</f>
        <v>1590202.57</v>
      </c>
      <c r="F154" s="35">
        <f>SUM(F156:F157)</f>
        <v>1008888.1</v>
      </c>
      <c r="G154" s="147"/>
      <c r="H154" s="149"/>
      <c r="I154" s="147"/>
      <c r="J154" s="155"/>
      <c r="K154" s="155"/>
      <c r="L154" s="155"/>
      <c r="M154" s="147"/>
      <c r="N154" s="147"/>
      <c r="O154" s="147"/>
      <c r="P154" s="14"/>
      <c r="Q154" s="14"/>
    </row>
    <row r="155" spans="1:17" ht="21">
      <c r="A155" s="119"/>
      <c r="B155" s="118"/>
      <c r="C155" s="35"/>
      <c r="D155" s="35"/>
      <c r="E155" s="35"/>
      <c r="F155" s="35"/>
      <c r="G155" s="147"/>
      <c r="H155" s="149"/>
      <c r="I155" s="147"/>
      <c r="J155" s="155"/>
      <c r="K155" s="155"/>
      <c r="L155" s="155"/>
      <c r="M155" s="147"/>
      <c r="N155" s="147"/>
      <c r="O155" s="14"/>
      <c r="P155" s="14"/>
      <c r="Q155" s="14"/>
    </row>
    <row r="156" spans="1:17" ht="21">
      <c r="A156" s="119"/>
      <c r="B156" s="120" t="s">
        <v>35</v>
      </c>
      <c r="C156" s="35">
        <f t="shared" ref="C156:F157" si="3">+C61+C109</f>
        <v>0</v>
      </c>
      <c r="D156" s="35">
        <f t="shared" si="3"/>
        <v>1590202.57</v>
      </c>
      <c r="E156" s="35">
        <f t="shared" si="3"/>
        <v>1590202.57</v>
      </c>
      <c r="F156" s="35">
        <f t="shared" si="3"/>
        <v>1008888.1</v>
      </c>
      <c r="G156" s="147"/>
      <c r="H156" s="149"/>
      <c r="I156" s="147"/>
      <c r="J156" s="155"/>
      <c r="K156" s="155"/>
      <c r="L156" s="155"/>
      <c r="M156" s="147"/>
      <c r="N156" s="147"/>
      <c r="O156" s="14"/>
      <c r="P156" s="14"/>
      <c r="Q156" s="14"/>
    </row>
    <row r="157" spans="1:17" ht="21">
      <c r="A157" s="119"/>
      <c r="B157" s="120" t="s">
        <v>36</v>
      </c>
      <c r="C157" s="35">
        <f t="shared" si="3"/>
        <v>0</v>
      </c>
      <c r="D157" s="35">
        <f t="shared" si="3"/>
        <v>0</v>
      </c>
      <c r="E157" s="35">
        <f t="shared" si="3"/>
        <v>0</v>
      </c>
      <c r="F157" s="35">
        <f t="shared" si="3"/>
        <v>0</v>
      </c>
      <c r="G157" s="147"/>
      <c r="H157" s="149"/>
      <c r="I157" s="147"/>
      <c r="J157" s="98"/>
      <c r="K157" s="98"/>
      <c r="L157" s="157"/>
      <c r="M157" s="158"/>
      <c r="N157" s="158"/>
      <c r="O157" s="14"/>
      <c r="P157" s="14"/>
      <c r="Q157" s="14"/>
    </row>
    <row r="158" spans="1:17" ht="21">
      <c r="A158" s="119"/>
      <c r="B158" s="118"/>
      <c r="C158" s="35"/>
      <c r="D158" s="35"/>
      <c r="E158" s="35"/>
      <c r="F158" s="35"/>
      <c r="G158" s="146"/>
      <c r="H158" s="149"/>
      <c r="I158" s="147"/>
      <c r="J158" s="98"/>
      <c r="K158" s="98"/>
      <c r="L158" s="98"/>
      <c r="M158" s="98"/>
      <c r="N158" s="98"/>
    </row>
    <row r="159" spans="1:17" ht="21">
      <c r="A159" s="115" t="s">
        <v>37</v>
      </c>
      <c r="B159" s="118"/>
      <c r="C159" s="35">
        <f>+C161</f>
        <v>0</v>
      </c>
      <c r="D159" s="35">
        <f>+D161</f>
        <v>0</v>
      </c>
      <c r="E159" s="35">
        <f>+E161</f>
        <v>0</v>
      </c>
      <c r="F159" s="35">
        <f>+F161</f>
        <v>0</v>
      </c>
      <c r="G159" s="146"/>
      <c r="H159" s="149"/>
      <c r="I159" s="147"/>
      <c r="J159" s="98"/>
      <c r="K159" s="98"/>
      <c r="L159" s="148"/>
      <c r="M159" s="148"/>
      <c r="N159" s="148"/>
    </row>
    <row r="160" spans="1:17" ht="21">
      <c r="A160" s="119"/>
      <c r="B160" s="118"/>
      <c r="C160" s="35"/>
      <c r="D160" s="35"/>
      <c r="E160" s="35"/>
      <c r="F160" s="35"/>
      <c r="G160" s="146"/>
      <c r="H160" s="149"/>
      <c r="I160" s="147"/>
      <c r="J160" s="98"/>
      <c r="K160" s="98"/>
      <c r="L160" s="98"/>
      <c r="M160" s="98"/>
      <c r="N160" s="98"/>
    </row>
    <row r="161" spans="1:14" ht="21">
      <c r="A161" s="119"/>
      <c r="B161" s="120" t="s">
        <v>63</v>
      </c>
      <c r="C161" s="36">
        <f>+C66+C138</f>
        <v>0</v>
      </c>
      <c r="D161" s="36">
        <f>+D66+D138</f>
        <v>0</v>
      </c>
      <c r="E161" s="36">
        <f>+E66+E138</f>
        <v>0</v>
      </c>
      <c r="F161" s="36">
        <f>+F66+F138</f>
        <v>0</v>
      </c>
      <c r="G161" s="146"/>
      <c r="H161" s="149"/>
      <c r="I161" s="147"/>
      <c r="J161" s="98"/>
      <c r="K161" s="98"/>
      <c r="L161" s="98"/>
      <c r="M161" s="98"/>
      <c r="N161" s="98"/>
    </row>
    <row r="162" spans="1:14" ht="16.5" customHeight="1">
      <c r="A162" s="119"/>
      <c r="B162" s="118"/>
      <c r="C162" s="35"/>
      <c r="D162" s="35"/>
      <c r="E162" s="35"/>
      <c r="F162" s="35"/>
      <c r="G162" s="146"/>
      <c r="H162" s="149"/>
      <c r="I162" s="147"/>
      <c r="J162" s="98"/>
      <c r="K162" s="98"/>
      <c r="L162" s="98"/>
      <c r="M162" s="98"/>
      <c r="N162" s="98"/>
    </row>
    <row r="163" spans="1:14" ht="21">
      <c r="A163" s="115" t="s">
        <v>39</v>
      </c>
      <c r="B163" s="118"/>
      <c r="C163" s="35">
        <f>SUM(C165:C166)</f>
        <v>0</v>
      </c>
      <c r="D163" s="35">
        <f>SUM(D165:D166)</f>
        <v>0</v>
      </c>
      <c r="E163" s="35">
        <f>SUM(E165:E166)</f>
        <v>0</v>
      </c>
      <c r="F163" s="35">
        <f>SUM(F165:F166)</f>
        <v>0</v>
      </c>
      <c r="G163" s="146"/>
      <c r="H163" s="149"/>
      <c r="I163" s="147"/>
      <c r="J163" s="98"/>
      <c r="K163" s="98"/>
      <c r="L163" s="98"/>
      <c r="M163" s="98"/>
      <c r="N163" s="98"/>
    </row>
    <row r="164" spans="1:14" ht="15" customHeight="1">
      <c r="A164" s="119"/>
      <c r="B164" s="120" t="s">
        <v>40</v>
      </c>
      <c r="C164" s="35"/>
      <c r="D164" s="35"/>
      <c r="E164" s="35"/>
      <c r="F164" s="35"/>
      <c r="G164" s="146"/>
      <c r="H164" s="149"/>
      <c r="I164" s="147"/>
      <c r="J164" s="98"/>
      <c r="K164" s="98"/>
      <c r="L164" s="98"/>
      <c r="M164" s="98"/>
      <c r="N164" s="98"/>
    </row>
    <row r="165" spans="1:14" ht="21">
      <c r="A165" s="119"/>
      <c r="B165" s="120" t="s">
        <v>41</v>
      </c>
      <c r="C165" s="36">
        <f t="shared" ref="C165:F166" si="4">+C70+C118</f>
        <v>0</v>
      </c>
      <c r="D165" s="36">
        <f t="shared" si="4"/>
        <v>0</v>
      </c>
      <c r="E165" s="36">
        <f t="shared" si="4"/>
        <v>0</v>
      </c>
      <c r="F165" s="36">
        <f t="shared" si="4"/>
        <v>0</v>
      </c>
      <c r="G165" s="146"/>
      <c r="H165" s="149"/>
      <c r="I165" s="147"/>
      <c r="J165" s="98"/>
      <c r="K165" s="98"/>
      <c r="L165" s="98"/>
      <c r="M165" s="98"/>
      <c r="N165" s="98"/>
    </row>
    <row r="166" spans="1:14" ht="21">
      <c r="A166" s="127"/>
      <c r="B166" s="128" t="s">
        <v>62</v>
      </c>
      <c r="C166" s="37">
        <f t="shared" si="4"/>
        <v>0</v>
      </c>
      <c r="D166" s="37">
        <f t="shared" si="4"/>
        <v>0</v>
      </c>
      <c r="E166" s="37">
        <f t="shared" si="4"/>
        <v>0</v>
      </c>
      <c r="F166" s="37">
        <f t="shared" si="4"/>
        <v>0</v>
      </c>
      <c r="G166" s="146"/>
      <c r="H166" s="149"/>
      <c r="I166" s="147"/>
      <c r="J166" s="98"/>
      <c r="K166" s="98"/>
      <c r="L166" s="98"/>
      <c r="M166" s="98"/>
      <c r="N166" s="98"/>
    </row>
    <row r="167" spans="1:14" ht="13.5" customHeight="1">
      <c r="A167" s="121"/>
      <c r="B167" s="121"/>
      <c r="C167" s="38"/>
      <c r="D167" s="38"/>
      <c r="E167" s="38"/>
      <c r="F167" s="38"/>
      <c r="G167" s="146"/>
      <c r="H167" s="149"/>
      <c r="I167" s="147"/>
      <c r="J167" s="98"/>
      <c r="K167" s="98"/>
      <c r="L167" s="98"/>
      <c r="M167" s="98"/>
      <c r="N167" s="98"/>
    </row>
    <row r="168" spans="1:14" ht="21">
      <c r="A168" s="135" t="s">
        <v>48</v>
      </c>
      <c r="B168" s="123"/>
      <c r="C168" s="42">
        <f>+C43</f>
        <v>83009201</v>
      </c>
      <c r="D168" s="42">
        <f>+D43</f>
        <v>83508487.230000004</v>
      </c>
      <c r="E168" s="42">
        <f>+E43</f>
        <v>83508487.230000004</v>
      </c>
      <c r="F168" s="42">
        <f>+F43</f>
        <v>83508487.230000004</v>
      </c>
      <c r="G168" s="146"/>
      <c r="H168" s="149"/>
      <c r="I168" s="147"/>
      <c r="J168" s="98"/>
      <c r="K168" s="98"/>
      <c r="L168" s="98"/>
      <c r="M168" s="98"/>
      <c r="N168" s="98"/>
    </row>
    <row r="169" spans="1:14" ht="9.75" customHeight="1">
      <c r="A169" s="122"/>
      <c r="B169" s="123"/>
      <c r="C169" s="43"/>
      <c r="D169" s="43"/>
      <c r="E169" s="43"/>
      <c r="F169" s="43"/>
      <c r="G169" s="146"/>
      <c r="H169" s="149"/>
      <c r="I169" s="147"/>
      <c r="J169" s="98"/>
      <c r="K169" s="98"/>
      <c r="L169" s="98"/>
      <c r="M169" s="98"/>
      <c r="N169" s="98"/>
    </row>
    <row r="170" spans="1:14" ht="21">
      <c r="A170" s="135" t="s">
        <v>49</v>
      </c>
      <c r="B170" s="123"/>
      <c r="C170" s="42">
        <f>+C145</f>
        <v>83009201</v>
      </c>
      <c r="D170" s="42">
        <f>+D145</f>
        <v>83508487.229999989</v>
      </c>
      <c r="E170" s="42">
        <f>+E145</f>
        <v>83508487.229999989</v>
      </c>
      <c r="F170" s="42">
        <f>+F145</f>
        <v>72360021.420000002</v>
      </c>
      <c r="G170" s="146"/>
      <c r="H170" s="149"/>
      <c r="I170" s="147"/>
      <c r="J170" s="98"/>
      <c r="K170" s="98"/>
      <c r="L170" s="98"/>
      <c r="M170" s="98"/>
      <c r="N170" s="98"/>
    </row>
    <row r="171" spans="1:14" ht="9.75" customHeight="1">
      <c r="A171" s="122"/>
      <c r="B171" s="123"/>
      <c r="C171" s="43"/>
      <c r="D171" s="43"/>
      <c r="E171" s="43"/>
      <c r="F171" s="43"/>
      <c r="G171" s="146"/>
      <c r="H171" s="149"/>
      <c r="I171" s="147"/>
      <c r="J171" s="98"/>
      <c r="K171" s="98"/>
      <c r="L171" s="98"/>
      <c r="M171" s="98"/>
      <c r="N171" s="98"/>
    </row>
    <row r="172" spans="1:14" ht="21">
      <c r="A172" s="135" t="s">
        <v>50</v>
      </c>
      <c r="B172" s="123"/>
      <c r="C172" s="42">
        <f>+C168-C170</f>
        <v>0</v>
      </c>
      <c r="D172" s="42">
        <f t="shared" ref="D172:E172" si="5">+D168-D170</f>
        <v>0</v>
      </c>
      <c r="E172" s="42">
        <f t="shared" si="5"/>
        <v>0</v>
      </c>
      <c r="F172" s="42">
        <f>+F168-F170</f>
        <v>11148465.810000002</v>
      </c>
      <c r="G172" s="146"/>
      <c r="H172" s="149"/>
      <c r="I172" s="147"/>
      <c r="J172" s="98"/>
      <c r="K172" s="98"/>
      <c r="L172" s="98"/>
      <c r="M172" s="98"/>
      <c r="N172" s="98"/>
    </row>
    <row r="173" spans="1:14" ht="9.75" customHeight="1">
      <c r="A173" s="122"/>
      <c r="B173" s="123"/>
      <c r="C173" s="43"/>
      <c r="D173" s="43"/>
      <c r="E173" s="43"/>
      <c r="F173" s="43"/>
      <c r="G173" s="146"/>
      <c r="H173" s="149"/>
      <c r="I173" s="147"/>
      <c r="J173" s="98"/>
      <c r="K173" s="98"/>
      <c r="L173" s="98"/>
      <c r="M173" s="98"/>
      <c r="N173" s="98"/>
    </row>
    <row r="174" spans="1:14" ht="21">
      <c r="A174" s="135" t="s">
        <v>51</v>
      </c>
      <c r="B174" s="123"/>
      <c r="C174" s="42">
        <f>+C11</f>
        <v>627.41</v>
      </c>
      <c r="D174" s="42">
        <f>+D172+D11</f>
        <v>2154865.48</v>
      </c>
      <c r="E174" s="42"/>
      <c r="F174" s="42">
        <f>+F172+F11</f>
        <v>11148465.810000002</v>
      </c>
      <c r="G174" s="146"/>
      <c r="H174" s="149"/>
      <c r="I174" s="147"/>
      <c r="J174" s="98"/>
      <c r="K174" s="98"/>
      <c r="L174" s="98"/>
      <c r="M174" s="98"/>
      <c r="N174" s="98"/>
    </row>
    <row r="175" spans="1:14" ht="21">
      <c r="A175" s="136" t="s">
        <v>52</v>
      </c>
      <c r="B175" s="121"/>
      <c r="C175" s="137"/>
      <c r="D175" s="121"/>
      <c r="E175" s="121"/>
      <c r="F175" s="121"/>
      <c r="G175" s="98"/>
      <c r="H175" s="98"/>
      <c r="I175" s="98"/>
      <c r="J175" s="98"/>
      <c r="K175" s="98"/>
      <c r="L175" s="98"/>
      <c r="M175" s="98"/>
      <c r="N175" s="98"/>
    </row>
    <row r="176" spans="1:14" ht="21">
      <c r="A176" s="121"/>
      <c r="B176" s="121"/>
      <c r="C176" s="137"/>
      <c r="D176" s="121"/>
      <c r="E176" s="121"/>
      <c r="F176" s="121"/>
      <c r="G176" s="98"/>
      <c r="H176" s="98"/>
      <c r="I176" s="98"/>
      <c r="J176" s="98"/>
      <c r="K176" s="98"/>
      <c r="L176" s="98"/>
      <c r="M176" s="98"/>
      <c r="N176" s="98"/>
    </row>
    <row r="177" spans="1:14" ht="21">
      <c r="A177" s="121"/>
      <c r="B177" s="138" t="s">
        <v>53</v>
      </c>
      <c r="C177" s="137"/>
      <c r="D177" s="181" t="s">
        <v>54</v>
      </c>
      <c r="E177" s="181"/>
      <c r="F177" s="121"/>
      <c r="G177" s="98"/>
      <c r="H177" s="98"/>
      <c r="I177" s="98"/>
      <c r="J177" s="98"/>
      <c r="K177" s="98"/>
      <c r="L177" s="98"/>
      <c r="M177" s="98"/>
      <c r="N177" s="98"/>
    </row>
    <row r="178" spans="1:14" ht="21">
      <c r="A178" s="121"/>
      <c r="B178" s="138" t="s">
        <v>68</v>
      </c>
      <c r="C178" s="139"/>
      <c r="D178" s="181" t="s">
        <v>70</v>
      </c>
      <c r="E178" s="181"/>
      <c r="F178" s="121"/>
      <c r="G178" s="98"/>
      <c r="H178" s="98"/>
      <c r="I178" s="98"/>
      <c r="J178" s="98"/>
      <c r="K178" s="98"/>
      <c r="L178" s="98"/>
      <c r="M178" s="98"/>
      <c r="N178" s="98"/>
    </row>
    <row r="179" spans="1:14" ht="21">
      <c r="A179" s="121"/>
      <c r="B179" s="140"/>
      <c r="C179" s="139"/>
      <c r="D179" s="140"/>
      <c r="E179" s="140"/>
      <c r="F179" s="121"/>
      <c r="G179" s="98"/>
      <c r="H179" s="98"/>
      <c r="I179" s="98"/>
      <c r="J179" s="98"/>
      <c r="K179" s="98"/>
      <c r="L179" s="98"/>
      <c r="M179" s="98"/>
      <c r="N179" s="98"/>
    </row>
    <row r="180" spans="1:14" ht="21">
      <c r="A180" s="121"/>
      <c r="B180" s="128"/>
      <c r="C180" s="139"/>
      <c r="D180" s="128"/>
      <c r="E180" s="128"/>
      <c r="F180" s="121"/>
      <c r="G180" s="98"/>
      <c r="H180" s="98"/>
      <c r="I180" s="98"/>
      <c r="J180" s="98"/>
      <c r="K180" s="98"/>
      <c r="L180" s="98"/>
      <c r="M180" s="98"/>
      <c r="N180" s="98"/>
    </row>
    <row r="181" spans="1:14" ht="21">
      <c r="A181" s="121"/>
      <c r="B181" s="138" t="s">
        <v>56</v>
      </c>
      <c r="C181" s="139"/>
      <c r="D181" s="141" t="s">
        <v>56</v>
      </c>
      <c r="E181" s="141"/>
      <c r="F181" s="121"/>
      <c r="G181" s="98"/>
      <c r="H181" s="98"/>
      <c r="I181" s="98"/>
      <c r="J181" s="98"/>
      <c r="K181" s="98"/>
      <c r="L181" s="98"/>
      <c r="M181" s="98"/>
      <c r="N181" s="98"/>
    </row>
    <row r="184" spans="1:14">
      <c r="E184" s="143"/>
    </row>
    <row r="185" spans="1:14">
      <c r="D185" s="142"/>
      <c r="E185" s="144"/>
      <c r="F185" s="143"/>
    </row>
    <row r="186" spans="1:14">
      <c r="D186" s="142"/>
    </row>
    <row r="187" spans="1:14">
      <c r="D187" s="142"/>
    </row>
    <row r="188" spans="1:14">
      <c r="D188" s="142"/>
      <c r="E188" s="142"/>
      <c r="F188" s="142"/>
      <c r="H188" s="14"/>
    </row>
    <row r="189" spans="1:14">
      <c r="H189" s="14"/>
    </row>
    <row r="190" spans="1:14">
      <c r="F190" s="143"/>
      <c r="H190" s="14"/>
    </row>
    <row r="191" spans="1:14">
      <c r="F191" s="143"/>
      <c r="H191" s="14"/>
    </row>
    <row r="192" spans="1:14">
      <c r="F192" s="143"/>
      <c r="H192" s="14"/>
    </row>
    <row r="193" spans="5:8">
      <c r="F193" s="143"/>
      <c r="H193" s="14"/>
    </row>
    <row r="194" spans="5:8">
      <c r="F194" s="143"/>
      <c r="H194" s="14"/>
    </row>
    <row r="195" spans="5:8">
      <c r="F195" s="143"/>
      <c r="H195" s="14"/>
    </row>
    <row r="197" spans="5:8">
      <c r="E197" s="92" t="s">
        <v>71</v>
      </c>
    </row>
  </sheetData>
  <dataConsolidate link="1">
    <dataRefs count="1">
      <dataRef ref="N109" sheet="ANALITICO" r:id="rId1"/>
    </dataRefs>
  </dataConsolidate>
  <mergeCells count="3">
    <mergeCell ref="A96:F96"/>
    <mergeCell ref="D177:E177"/>
    <mergeCell ref="D178:E178"/>
  </mergeCells>
  <printOptions horizontalCentered="1"/>
  <pageMargins left="0.19685039370078741" right="0.19685039370078741" top="0.35433070866141736" bottom="0.19685039370078741" header="0" footer="0"/>
  <pageSetup scale="38" orientation="portrait" r:id="rId2"/>
  <headerFooter alignWithMargins="0"/>
  <rowBreaks count="1" manualBreakCount="1">
    <brk id="96" max="5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7"/>
  <sheetViews>
    <sheetView showGridLines="0" view="pageBreakPreview" zoomScale="60" zoomScaleNormal="75" workbookViewId="0">
      <selection activeCell="F174" sqref="F174"/>
    </sheetView>
  </sheetViews>
  <sheetFormatPr baseColWidth="10" defaultRowHeight="12.75" outlineLevelRow="1"/>
  <cols>
    <col min="1" max="1" width="2.7109375" style="5" customWidth="1"/>
    <col min="2" max="2" width="83.42578125" style="5" customWidth="1"/>
    <col min="3" max="3" width="27.7109375" style="11" customWidth="1"/>
    <col min="4" max="4" width="27.42578125" style="5" customWidth="1"/>
    <col min="5" max="5" width="34.5703125" style="5" customWidth="1"/>
    <col min="6" max="6" width="32.42578125" style="5" customWidth="1"/>
    <col min="7" max="7" width="21" style="5" bestFit="1" customWidth="1"/>
    <col min="8" max="8" width="21.140625" style="5" bestFit="1" customWidth="1"/>
    <col min="9" max="9" width="19.85546875" style="5" customWidth="1"/>
    <col min="10" max="10" width="21.42578125" style="5" bestFit="1" customWidth="1"/>
    <col min="11" max="11" width="19.42578125" style="5" bestFit="1" customWidth="1"/>
    <col min="12" max="12" width="14.5703125" style="5" bestFit="1" customWidth="1"/>
    <col min="13" max="13" width="17.140625" style="5" bestFit="1" customWidth="1"/>
    <col min="14" max="14" width="16.28515625" style="5" bestFit="1" customWidth="1"/>
    <col min="15" max="15" width="13.5703125" style="5" customWidth="1"/>
    <col min="16" max="16384" width="11.42578125" style="5"/>
  </cols>
  <sheetData>
    <row r="1" spans="1:14" ht="18.75">
      <c r="A1" s="45" t="s">
        <v>77</v>
      </c>
      <c r="B1" s="46"/>
      <c r="C1" s="47"/>
      <c r="D1" s="46"/>
      <c r="E1" s="46"/>
      <c r="F1" s="46"/>
    </row>
    <row r="2" spans="1:14" ht="21" customHeight="1">
      <c r="A2" s="45" t="s">
        <v>57</v>
      </c>
      <c r="B2" s="46"/>
      <c r="C2" s="47"/>
      <c r="D2" s="46"/>
      <c r="E2" s="46"/>
      <c r="F2" s="46"/>
    </row>
    <row r="3" spans="1:14" ht="24.75" customHeight="1">
      <c r="A3" s="48" t="s">
        <v>6</v>
      </c>
      <c r="B3" s="46"/>
      <c r="C3" s="47"/>
      <c r="D3" s="46"/>
      <c r="E3" s="46"/>
      <c r="F3" s="46"/>
      <c r="G3" s="164"/>
    </row>
    <row r="4" spans="1:14" ht="24.75" customHeight="1">
      <c r="A4" s="6"/>
      <c r="B4" s="3"/>
      <c r="C4" s="4"/>
      <c r="D4" s="3"/>
      <c r="E4" s="3"/>
      <c r="F4" s="3"/>
    </row>
    <row r="5" spans="1:14" ht="18">
      <c r="A5" s="7" t="s">
        <v>7</v>
      </c>
      <c r="B5" s="8"/>
      <c r="C5" s="9"/>
      <c r="D5" s="8"/>
      <c r="E5" s="8"/>
      <c r="F5" s="159"/>
    </row>
    <row r="6" spans="1:14" ht="18">
      <c r="A6" s="7"/>
      <c r="B6" s="8"/>
      <c r="C6" s="9"/>
      <c r="D6" s="8"/>
      <c r="E6" s="8"/>
      <c r="F6" s="159"/>
    </row>
    <row r="7" spans="1:14" ht="18.75" thickBot="1">
      <c r="B7" s="8"/>
      <c r="C7" s="9"/>
      <c r="D7" s="8"/>
      <c r="E7" s="7" t="s">
        <v>58</v>
      </c>
      <c r="F7" s="165">
        <v>42643</v>
      </c>
    </row>
    <row r="8" spans="1:14" ht="27.75" customHeight="1" thickBot="1">
      <c r="A8" s="166" t="s">
        <v>8</v>
      </c>
      <c r="B8" s="167"/>
      <c r="C8" s="168" t="s">
        <v>9</v>
      </c>
      <c r="D8" s="169" t="s">
        <v>10</v>
      </c>
      <c r="E8" s="169" t="s">
        <v>11</v>
      </c>
      <c r="F8" s="169" t="s">
        <v>12</v>
      </c>
      <c r="G8" s="8"/>
      <c r="H8" s="8"/>
      <c r="I8" s="9"/>
      <c r="J8" s="8"/>
      <c r="K8" s="8"/>
      <c r="L8" s="8"/>
      <c r="M8" s="8"/>
      <c r="N8" s="8"/>
    </row>
    <row r="9" spans="1:14" ht="18">
      <c r="A9" s="53"/>
      <c r="B9" s="54"/>
      <c r="C9" s="55"/>
      <c r="D9" s="55"/>
      <c r="E9" s="55"/>
      <c r="F9" s="55"/>
      <c r="G9" s="170"/>
      <c r="H9" s="147"/>
      <c r="I9" s="8"/>
      <c r="J9" s="8"/>
      <c r="K9" s="8"/>
      <c r="L9" s="8"/>
      <c r="M9" s="8"/>
      <c r="N9" s="8"/>
    </row>
    <row r="10" spans="1:14" ht="18">
      <c r="A10" s="56"/>
      <c r="B10" s="57"/>
      <c r="C10" s="58"/>
      <c r="D10" s="58"/>
      <c r="E10" s="58"/>
      <c r="F10" s="58"/>
      <c r="G10" s="170"/>
      <c r="H10" s="8"/>
      <c r="I10" s="8"/>
      <c r="J10" s="8"/>
      <c r="K10" s="8"/>
      <c r="L10" s="8"/>
      <c r="M10" s="8"/>
      <c r="N10" s="8"/>
    </row>
    <row r="11" spans="1:14" ht="21">
      <c r="A11" s="59" t="s">
        <v>59</v>
      </c>
      <c r="B11" s="60"/>
      <c r="C11" s="61">
        <v>2154865.48</v>
      </c>
      <c r="D11" s="61">
        <v>12150331.290000001</v>
      </c>
      <c r="E11" s="15">
        <v>0</v>
      </c>
      <c r="F11" s="61"/>
      <c r="G11" s="147"/>
      <c r="H11" s="9"/>
      <c r="I11" s="171"/>
      <c r="J11" s="9"/>
      <c r="K11" s="9"/>
      <c r="L11" s="8"/>
      <c r="M11" s="8"/>
      <c r="N11" s="8"/>
    </row>
    <row r="12" spans="1:14" ht="21">
      <c r="A12" s="62"/>
      <c r="B12" s="63"/>
      <c r="C12" s="61"/>
      <c r="D12" s="61"/>
      <c r="E12" s="61"/>
      <c r="F12" s="61"/>
      <c r="G12" s="170"/>
      <c r="H12" s="8"/>
      <c r="I12" s="8"/>
      <c r="J12" s="8"/>
      <c r="K12" s="8"/>
      <c r="L12" s="8"/>
      <c r="M12" s="8"/>
      <c r="N12" s="8"/>
    </row>
    <row r="13" spans="1:14" ht="21">
      <c r="A13" s="62"/>
      <c r="B13" s="64" t="s">
        <v>60</v>
      </c>
      <c r="C13" s="16"/>
      <c r="D13" s="16"/>
      <c r="E13" s="16"/>
      <c r="F13" s="16"/>
      <c r="G13" s="170"/>
      <c r="H13" s="8"/>
      <c r="I13" s="8"/>
      <c r="J13" s="8"/>
      <c r="K13" s="8"/>
      <c r="L13" s="8"/>
      <c r="M13" s="8"/>
      <c r="N13" s="8"/>
    </row>
    <row r="14" spans="1:14" ht="21">
      <c r="A14" s="62"/>
      <c r="B14" s="65"/>
      <c r="C14" s="16"/>
      <c r="D14" s="16"/>
      <c r="E14" s="16"/>
      <c r="F14" s="16"/>
      <c r="G14" s="170"/>
      <c r="H14" s="8"/>
      <c r="I14" s="8"/>
      <c r="J14" s="8"/>
      <c r="K14" s="8"/>
      <c r="L14" s="8"/>
      <c r="M14" s="8"/>
      <c r="N14" s="8"/>
    </row>
    <row r="15" spans="1:14" ht="21">
      <c r="A15" s="62" t="s">
        <v>13</v>
      </c>
      <c r="B15" s="65"/>
      <c r="C15" s="17">
        <v>55418000</v>
      </c>
      <c r="D15" s="17">
        <v>56571000</v>
      </c>
      <c r="E15" s="17">
        <v>42446224</v>
      </c>
      <c r="F15" s="17">
        <v>41778796.029999994</v>
      </c>
      <c r="G15" s="147"/>
      <c r="H15" s="149"/>
      <c r="I15" s="147"/>
      <c r="J15" s="8"/>
      <c r="K15" s="8"/>
      <c r="L15" s="8"/>
      <c r="M15" s="8"/>
      <c r="N15" s="8"/>
    </row>
    <row r="16" spans="1:14" ht="21">
      <c r="A16" s="66"/>
      <c r="B16" s="65"/>
      <c r="C16" s="17"/>
      <c r="D16" s="17"/>
      <c r="E16" s="17"/>
      <c r="F16" s="17"/>
      <c r="G16" s="147"/>
      <c r="H16" s="149"/>
      <c r="I16" s="147"/>
      <c r="J16" s="8"/>
      <c r="K16" s="8"/>
      <c r="L16" s="8"/>
      <c r="M16" s="8"/>
      <c r="N16" s="8"/>
    </row>
    <row r="17" spans="1:14" ht="21">
      <c r="A17" s="66"/>
      <c r="B17" s="67" t="s">
        <v>14</v>
      </c>
      <c r="C17" s="17"/>
      <c r="D17" s="17"/>
      <c r="E17" s="17"/>
      <c r="F17" s="17"/>
      <c r="G17" s="147"/>
      <c r="H17" s="149"/>
      <c r="I17" s="147"/>
      <c r="J17" s="8"/>
      <c r="K17" s="8"/>
      <c r="L17" s="8"/>
      <c r="M17" s="8"/>
      <c r="N17" s="8"/>
    </row>
    <row r="18" spans="1:14" ht="21">
      <c r="A18" s="66"/>
      <c r="B18" s="67" t="s">
        <v>15</v>
      </c>
      <c r="C18" s="17">
        <v>53984580</v>
      </c>
      <c r="D18" s="17">
        <v>53984580</v>
      </c>
      <c r="E18" s="17">
        <v>40242290</v>
      </c>
      <c r="F18" s="17">
        <v>38808072.159999996</v>
      </c>
      <c r="G18" s="147"/>
      <c r="H18" s="149"/>
      <c r="I18" s="147"/>
      <c r="J18" s="171"/>
      <c r="K18" s="8"/>
      <c r="L18" s="8"/>
      <c r="M18" s="8"/>
      <c r="N18" s="8"/>
    </row>
    <row r="19" spans="1:14" ht="21">
      <c r="A19" s="66"/>
      <c r="B19" s="67" t="s">
        <v>16</v>
      </c>
      <c r="C19" s="17">
        <v>185240</v>
      </c>
      <c r="D19" s="17">
        <v>1338240</v>
      </c>
      <c r="E19" s="17">
        <v>1294000</v>
      </c>
      <c r="F19" s="17">
        <v>1341384.71</v>
      </c>
      <c r="G19" s="147"/>
      <c r="H19" s="149"/>
      <c r="I19" s="147"/>
      <c r="J19" s="8"/>
      <c r="K19" s="171"/>
      <c r="L19" s="8"/>
      <c r="M19" s="8"/>
      <c r="N19" s="8"/>
    </row>
    <row r="20" spans="1:14" ht="21">
      <c r="A20" s="66"/>
      <c r="B20" s="67" t="s">
        <v>17</v>
      </c>
      <c r="C20" s="17">
        <v>1248180</v>
      </c>
      <c r="D20" s="17">
        <v>1248180</v>
      </c>
      <c r="E20" s="17">
        <v>909934</v>
      </c>
      <c r="F20" s="17">
        <v>1629339.16</v>
      </c>
      <c r="G20" s="147"/>
      <c r="H20" s="149"/>
      <c r="I20" s="147"/>
      <c r="J20" s="8"/>
      <c r="K20" s="8"/>
      <c r="L20" s="8"/>
      <c r="M20" s="8"/>
      <c r="N20" s="8"/>
    </row>
    <row r="21" spans="1:14" ht="21">
      <c r="A21" s="66"/>
      <c r="B21" s="67" t="s">
        <v>18</v>
      </c>
      <c r="C21" s="17"/>
      <c r="D21" s="17"/>
      <c r="E21" s="17"/>
      <c r="F21" s="17"/>
      <c r="G21" s="147"/>
      <c r="H21" s="149"/>
      <c r="I21" s="147"/>
      <c r="J21" s="8"/>
      <c r="K21" s="8"/>
      <c r="L21" s="8"/>
      <c r="M21" s="8"/>
      <c r="N21" s="8"/>
    </row>
    <row r="22" spans="1:14" ht="21">
      <c r="A22" s="66"/>
      <c r="B22" s="65"/>
      <c r="C22" s="17"/>
      <c r="D22" s="17"/>
      <c r="E22" s="17"/>
      <c r="F22" s="17"/>
      <c r="G22" s="147"/>
      <c r="H22" s="149"/>
      <c r="I22" s="147"/>
      <c r="J22" s="8"/>
      <c r="K22" s="8"/>
      <c r="L22" s="8"/>
      <c r="M22" s="8"/>
      <c r="N22" s="8"/>
    </row>
    <row r="23" spans="1:14" ht="21">
      <c r="A23" s="62" t="s">
        <v>19</v>
      </c>
      <c r="B23" s="65"/>
      <c r="C23" s="17">
        <v>0</v>
      </c>
      <c r="D23" s="17">
        <v>0</v>
      </c>
      <c r="E23" s="17">
        <v>0</v>
      </c>
      <c r="F23" s="17">
        <v>0</v>
      </c>
      <c r="G23" s="147"/>
      <c r="H23" s="149"/>
      <c r="I23" s="147"/>
      <c r="J23" s="8"/>
      <c r="K23" s="8"/>
      <c r="L23" s="8"/>
      <c r="M23" s="8"/>
      <c r="N23" s="8"/>
    </row>
    <row r="24" spans="1:14" ht="21">
      <c r="A24" s="66"/>
      <c r="B24" s="65"/>
      <c r="C24" s="17"/>
      <c r="D24" s="17"/>
      <c r="E24" s="17"/>
      <c r="F24" s="17"/>
      <c r="G24" s="147"/>
      <c r="H24" s="149"/>
      <c r="I24" s="147"/>
      <c r="J24" s="8"/>
      <c r="K24" s="8"/>
      <c r="L24" s="8"/>
      <c r="M24" s="8"/>
      <c r="N24" s="8"/>
    </row>
    <row r="25" spans="1:14" ht="21">
      <c r="A25" s="66"/>
      <c r="B25" s="67" t="s">
        <v>20</v>
      </c>
      <c r="C25" s="17"/>
      <c r="D25" s="17"/>
      <c r="E25" s="17"/>
      <c r="F25" s="17"/>
      <c r="G25" s="147"/>
      <c r="H25" s="149"/>
      <c r="I25" s="147"/>
      <c r="J25" s="8"/>
      <c r="K25" s="8"/>
      <c r="L25" s="8"/>
      <c r="M25" s="8"/>
      <c r="N25" s="8"/>
    </row>
    <row r="26" spans="1:14" ht="21">
      <c r="A26" s="66"/>
      <c r="B26" s="67" t="s">
        <v>21</v>
      </c>
      <c r="C26" s="17"/>
      <c r="D26" s="17"/>
      <c r="E26" s="17"/>
      <c r="F26" s="17"/>
      <c r="G26" s="147"/>
      <c r="H26" s="149"/>
      <c r="I26" s="147"/>
      <c r="J26" s="8"/>
      <c r="K26" s="8"/>
      <c r="L26" s="8"/>
      <c r="M26" s="8"/>
      <c r="N26" s="8"/>
    </row>
    <row r="27" spans="1:14" ht="21">
      <c r="A27" s="66"/>
      <c r="B27" s="67"/>
      <c r="C27" s="17"/>
      <c r="D27" s="17"/>
      <c r="E27" s="17"/>
      <c r="F27" s="17"/>
      <c r="G27" s="147"/>
      <c r="H27" s="149"/>
      <c r="I27" s="147"/>
      <c r="J27" s="8"/>
      <c r="K27" s="8"/>
      <c r="L27" s="8"/>
      <c r="M27" s="8"/>
      <c r="N27" s="8"/>
    </row>
    <row r="28" spans="1:14" ht="21">
      <c r="A28" s="18" t="s">
        <v>22</v>
      </c>
      <c r="B28" s="19"/>
      <c r="C28" s="17">
        <v>28076457</v>
      </c>
      <c r="D28" s="17">
        <v>28076457</v>
      </c>
      <c r="E28" s="17">
        <v>18237424</v>
      </c>
      <c r="F28" s="17">
        <v>18237424</v>
      </c>
      <c r="G28" s="147"/>
      <c r="H28" s="149"/>
      <c r="I28" s="147"/>
      <c r="J28" s="8"/>
      <c r="K28" s="8"/>
      <c r="L28" s="8"/>
      <c r="M28" s="8"/>
      <c r="N28" s="8"/>
    </row>
    <row r="29" spans="1:14" ht="21">
      <c r="A29" s="20"/>
      <c r="B29" s="19"/>
      <c r="C29" s="17"/>
      <c r="D29" s="17"/>
      <c r="E29" s="17"/>
      <c r="F29" s="17"/>
      <c r="G29" s="147"/>
      <c r="H29" s="149"/>
      <c r="I29" s="147"/>
      <c r="J29" s="8"/>
      <c r="K29" s="8"/>
      <c r="L29" s="8"/>
      <c r="M29" s="8"/>
      <c r="N29" s="8"/>
    </row>
    <row r="30" spans="1:14" ht="21">
      <c r="A30" s="20"/>
      <c r="B30" s="21" t="s">
        <v>23</v>
      </c>
      <c r="C30" s="17">
        <v>28076457</v>
      </c>
      <c r="D30" s="17">
        <v>28076457</v>
      </c>
      <c r="E30" s="17">
        <v>18237424</v>
      </c>
      <c r="F30" s="17">
        <v>18237424</v>
      </c>
      <c r="G30" s="147"/>
      <c r="H30" s="149"/>
      <c r="I30" s="147"/>
      <c r="J30" s="8"/>
      <c r="K30" s="8"/>
      <c r="L30" s="8"/>
      <c r="M30" s="8"/>
      <c r="N30" s="8"/>
    </row>
    <row r="31" spans="1:14" ht="21">
      <c r="A31" s="20"/>
      <c r="B31" s="21" t="s">
        <v>24</v>
      </c>
      <c r="C31" s="17">
        <v>0</v>
      </c>
      <c r="D31" s="17">
        <v>0</v>
      </c>
      <c r="E31" s="17">
        <v>0</v>
      </c>
      <c r="F31" s="17">
        <v>0</v>
      </c>
      <c r="G31" s="147"/>
      <c r="H31" s="149"/>
      <c r="I31" s="147"/>
      <c r="J31" s="8"/>
      <c r="K31" s="8"/>
      <c r="L31" s="8"/>
      <c r="M31" s="8"/>
      <c r="N31" s="8"/>
    </row>
    <row r="32" spans="1:14" ht="21">
      <c r="A32" s="20"/>
      <c r="B32" s="19"/>
      <c r="C32" s="17"/>
      <c r="D32" s="17"/>
      <c r="E32" s="17"/>
      <c r="F32" s="17"/>
      <c r="G32" s="147"/>
      <c r="H32" s="149"/>
      <c r="I32" s="147"/>
      <c r="J32" s="8"/>
      <c r="K32" s="8"/>
      <c r="L32" s="8"/>
      <c r="M32" s="8"/>
      <c r="N32" s="8"/>
    </row>
    <row r="33" spans="1:14" ht="21">
      <c r="A33" s="18" t="s">
        <v>25</v>
      </c>
      <c r="B33" s="19"/>
      <c r="C33" s="17">
        <v>0</v>
      </c>
      <c r="D33" s="17">
        <v>0</v>
      </c>
      <c r="E33" s="17">
        <v>0</v>
      </c>
      <c r="F33" s="17">
        <v>0</v>
      </c>
      <c r="G33" s="147"/>
      <c r="H33" s="149"/>
      <c r="I33" s="147"/>
      <c r="J33" s="8"/>
      <c r="K33" s="8"/>
      <c r="L33" s="8"/>
      <c r="M33" s="8"/>
      <c r="N33" s="8"/>
    </row>
    <row r="34" spans="1:14" ht="21">
      <c r="A34" s="20"/>
      <c r="B34" s="19"/>
      <c r="C34" s="17"/>
      <c r="D34" s="17"/>
      <c r="E34" s="17"/>
      <c r="F34" s="17"/>
      <c r="G34" s="147"/>
      <c r="H34" s="149"/>
      <c r="I34" s="147"/>
      <c r="J34" s="8"/>
      <c r="K34" s="8"/>
      <c r="L34" s="8"/>
      <c r="M34" s="8"/>
      <c r="N34" s="8"/>
    </row>
    <row r="35" spans="1:14" ht="21">
      <c r="A35" s="20"/>
      <c r="B35" s="21" t="s">
        <v>23</v>
      </c>
      <c r="C35" s="17"/>
      <c r="D35" s="17"/>
      <c r="E35" s="17"/>
      <c r="F35" s="17"/>
      <c r="G35" s="147"/>
      <c r="H35" s="149"/>
      <c r="I35" s="147"/>
      <c r="J35" s="8"/>
      <c r="K35" s="8"/>
      <c r="L35" s="8"/>
      <c r="M35" s="8"/>
      <c r="N35" s="8"/>
    </row>
    <row r="36" spans="1:14" ht="21">
      <c r="A36" s="20"/>
      <c r="B36" s="21" t="s">
        <v>24</v>
      </c>
      <c r="C36" s="17"/>
      <c r="D36" s="17"/>
      <c r="E36" s="17"/>
      <c r="F36" s="17"/>
      <c r="G36" s="147"/>
      <c r="H36" s="149"/>
      <c r="I36" s="147"/>
      <c r="J36" s="8"/>
      <c r="K36" s="8"/>
      <c r="L36" s="8"/>
      <c r="M36" s="8"/>
      <c r="N36" s="8"/>
    </row>
    <row r="37" spans="1:14" ht="21">
      <c r="A37" s="20"/>
      <c r="B37" s="19"/>
      <c r="C37" s="17"/>
      <c r="D37" s="17"/>
      <c r="E37" s="17"/>
      <c r="F37" s="17"/>
      <c r="G37" s="147"/>
      <c r="H37" s="149"/>
      <c r="I37" s="147"/>
      <c r="J37" s="147"/>
      <c r="K37" s="8"/>
      <c r="L37" s="8"/>
      <c r="M37" s="8"/>
      <c r="N37" s="8"/>
    </row>
    <row r="38" spans="1:14" ht="21">
      <c r="A38" s="18"/>
      <c r="B38" s="19"/>
      <c r="C38" s="17">
        <v>0</v>
      </c>
      <c r="D38" s="17">
        <v>0</v>
      </c>
      <c r="E38" s="17">
        <v>0</v>
      </c>
      <c r="F38" s="17">
        <v>0</v>
      </c>
      <c r="G38" s="147"/>
      <c r="H38" s="149"/>
      <c r="I38" s="147"/>
      <c r="J38" s="8"/>
      <c r="K38" s="8"/>
      <c r="L38" s="8"/>
      <c r="M38" s="8"/>
      <c r="N38" s="8"/>
    </row>
    <row r="39" spans="1:14" ht="21">
      <c r="A39" s="20"/>
      <c r="B39" s="19"/>
      <c r="C39" s="17"/>
      <c r="D39" s="17"/>
      <c r="E39" s="17"/>
      <c r="F39" s="17"/>
      <c r="G39" s="147"/>
      <c r="H39" s="149"/>
      <c r="I39" s="147"/>
      <c r="J39" s="8"/>
      <c r="K39" s="8"/>
      <c r="L39" s="8"/>
      <c r="M39" s="8"/>
      <c r="N39" s="8"/>
    </row>
    <row r="40" spans="1:14" ht="21">
      <c r="A40" s="20"/>
      <c r="B40" s="21"/>
      <c r="C40" s="17"/>
      <c r="D40" s="17"/>
      <c r="E40" s="17"/>
      <c r="F40" s="17"/>
      <c r="G40" s="147"/>
      <c r="H40" s="149"/>
      <c r="I40" s="147"/>
      <c r="J40" s="8"/>
      <c r="K40" s="8"/>
      <c r="L40" s="8"/>
      <c r="M40" s="8"/>
      <c r="N40" s="8"/>
    </row>
    <row r="41" spans="1:14" ht="21">
      <c r="A41" s="22"/>
      <c r="B41" s="23"/>
      <c r="C41" s="24"/>
      <c r="D41" s="24"/>
      <c r="E41" s="24"/>
      <c r="F41" s="24"/>
      <c r="G41" s="147"/>
      <c r="H41" s="149"/>
      <c r="I41" s="147"/>
      <c r="J41" s="8"/>
      <c r="K41" s="8"/>
      <c r="L41" s="8"/>
      <c r="M41" s="8"/>
      <c r="N41" s="8"/>
    </row>
    <row r="42" spans="1:14" ht="21">
      <c r="A42" s="25"/>
      <c r="B42" s="25"/>
      <c r="C42" s="26"/>
      <c r="D42" s="26"/>
      <c r="E42" s="26"/>
      <c r="F42" s="26"/>
      <c r="G42" s="147"/>
      <c r="H42" s="149"/>
      <c r="I42" s="147"/>
      <c r="J42" s="8"/>
      <c r="K42" s="172"/>
      <c r="L42" s="8"/>
      <c r="M42" s="8"/>
      <c r="N42" s="8"/>
    </row>
    <row r="43" spans="1:14" ht="21">
      <c r="A43" s="27" t="s">
        <v>26</v>
      </c>
      <c r="B43" s="28"/>
      <c r="C43" s="29">
        <f>SUM(C15+C23+C33+C28+C38)</f>
        <v>83494457</v>
      </c>
      <c r="D43" s="29">
        <f>SUM(D15+D23+D33+D28+D38)</f>
        <v>84647457</v>
      </c>
      <c r="E43" s="29">
        <f>SUM(E15+E23+E33+E28+E38)</f>
        <v>60683648</v>
      </c>
      <c r="F43" s="29">
        <f>SUM(F15+F23+F33+F28+F38)</f>
        <v>60016220.029999994</v>
      </c>
      <c r="G43" s="147"/>
      <c r="H43" s="149"/>
      <c r="I43" s="147"/>
      <c r="J43" s="171"/>
      <c r="K43" s="173"/>
      <c r="L43" s="8"/>
      <c r="M43" s="171"/>
      <c r="N43" s="8"/>
    </row>
    <row r="44" spans="1:14" ht="21">
      <c r="A44" s="21"/>
      <c r="B44" s="19"/>
      <c r="C44" s="30"/>
      <c r="D44" s="30"/>
      <c r="E44" s="30"/>
      <c r="F44" s="30"/>
      <c r="G44" s="147"/>
      <c r="H44" s="149"/>
      <c r="I44" s="147"/>
      <c r="J44" s="8"/>
      <c r="K44" s="171"/>
      <c r="L44" s="8"/>
      <c r="M44" s="8"/>
      <c r="N44" s="8"/>
    </row>
    <row r="45" spans="1:14" ht="21.75" thickBot="1">
      <c r="A45" s="68"/>
      <c r="B45" s="68"/>
      <c r="C45" s="31"/>
      <c r="D45" s="32"/>
      <c r="E45" s="32"/>
      <c r="F45" s="32"/>
      <c r="G45" s="147"/>
      <c r="H45" s="149"/>
      <c r="I45" s="147"/>
      <c r="J45" s="8"/>
      <c r="K45" s="8"/>
      <c r="L45" s="8"/>
      <c r="M45" s="8"/>
      <c r="N45" s="8"/>
    </row>
    <row r="46" spans="1:14" ht="27.75" customHeight="1" thickBot="1">
      <c r="A46" s="166" t="s">
        <v>8</v>
      </c>
      <c r="B46" s="167"/>
      <c r="C46" s="168" t="s">
        <v>9</v>
      </c>
      <c r="D46" s="169" t="s">
        <v>10</v>
      </c>
      <c r="E46" s="169" t="s">
        <v>11</v>
      </c>
      <c r="F46" s="169" t="s">
        <v>27</v>
      </c>
      <c r="G46" s="61"/>
      <c r="H46" s="8"/>
      <c r="I46" s="61"/>
      <c r="J46" s="8"/>
      <c r="K46" s="8"/>
      <c r="L46" s="8"/>
      <c r="M46" s="8"/>
      <c r="N46" s="8"/>
    </row>
    <row r="47" spans="1:14" ht="21">
      <c r="A47" s="69"/>
      <c r="B47" s="70"/>
      <c r="C47" s="71"/>
      <c r="D47" s="71"/>
      <c r="E47" s="71"/>
      <c r="F47" s="71"/>
      <c r="G47" s="170"/>
      <c r="H47" s="147"/>
      <c r="I47" s="8"/>
      <c r="J47" s="8"/>
      <c r="K47" s="8"/>
      <c r="L47" s="8"/>
      <c r="M47" s="8"/>
      <c r="N47" s="8"/>
    </row>
    <row r="48" spans="1:14" ht="21">
      <c r="A48" s="72" t="s">
        <v>28</v>
      </c>
      <c r="B48" s="73"/>
      <c r="C48" s="33"/>
      <c r="D48" s="34"/>
      <c r="E48" s="34"/>
      <c r="F48" s="34"/>
      <c r="G48" s="170"/>
      <c r="H48" s="149"/>
      <c r="I48" s="147"/>
      <c r="J48" s="8"/>
      <c r="K48" s="8"/>
      <c r="L48" s="8"/>
      <c r="M48" s="8"/>
      <c r="N48" s="8"/>
    </row>
    <row r="49" spans="1:14" ht="21">
      <c r="A49" s="62"/>
      <c r="B49" s="67"/>
      <c r="C49" s="33"/>
      <c r="D49" s="34"/>
      <c r="E49" s="34"/>
      <c r="F49" s="34"/>
      <c r="G49" s="170"/>
      <c r="H49" s="149"/>
      <c r="I49" s="147"/>
      <c r="J49" s="8"/>
      <c r="K49" s="8"/>
      <c r="L49" s="8"/>
      <c r="M49" s="8"/>
      <c r="N49" s="8"/>
    </row>
    <row r="50" spans="1:14" ht="21">
      <c r="A50" s="59" t="s">
        <v>29</v>
      </c>
      <c r="B50" s="73"/>
      <c r="C50" s="35">
        <f>SUM(C52+C59+C64+C68)</f>
        <v>55418000</v>
      </c>
      <c r="D50" s="35">
        <f>SUM(D52+D59+D64+D68)</f>
        <v>56571000</v>
      </c>
      <c r="E50" s="35">
        <f>SUM(E52+E59+E64+E68)</f>
        <v>42416224</v>
      </c>
      <c r="F50" s="35">
        <f>SUM(F52+F59+F64+F68)</f>
        <v>29197404.110000003</v>
      </c>
      <c r="G50" s="170"/>
      <c r="H50" s="149"/>
      <c r="I50" s="147"/>
      <c r="J50" s="8"/>
      <c r="K50" s="8"/>
      <c r="L50" s="8"/>
      <c r="M50" s="8"/>
      <c r="N50" s="8"/>
    </row>
    <row r="51" spans="1:14" ht="21">
      <c r="A51" s="62"/>
      <c r="B51" s="67"/>
      <c r="C51" s="35"/>
      <c r="D51" s="35"/>
      <c r="E51" s="35"/>
      <c r="F51" s="35"/>
      <c r="G51" s="170"/>
      <c r="H51" s="149"/>
      <c r="I51" s="147"/>
      <c r="J51" s="8"/>
      <c r="K51" s="8"/>
      <c r="L51" s="8"/>
      <c r="M51" s="8"/>
      <c r="N51" s="8"/>
    </row>
    <row r="52" spans="1:14" ht="21">
      <c r="A52" s="62" t="s">
        <v>30</v>
      </c>
      <c r="B52" s="67"/>
      <c r="C52" s="35">
        <f>SUM(C54:C57)</f>
        <v>55418000</v>
      </c>
      <c r="D52" s="35">
        <f>SUM(D54:D57)</f>
        <v>55403000</v>
      </c>
      <c r="E52" s="35">
        <f>SUM(E54:E57)</f>
        <v>41248224</v>
      </c>
      <c r="F52" s="35">
        <f>SUM(F54:F57)</f>
        <v>29177734.110000003</v>
      </c>
      <c r="G52" s="170"/>
      <c r="H52" s="149"/>
      <c r="I52" s="147"/>
      <c r="J52" s="8"/>
      <c r="K52" s="8"/>
      <c r="L52" s="8"/>
      <c r="M52" s="8"/>
      <c r="N52" s="8"/>
    </row>
    <row r="53" spans="1:14" ht="21">
      <c r="A53" s="66"/>
      <c r="B53" s="65"/>
      <c r="C53" s="35"/>
      <c r="D53" s="35"/>
      <c r="E53" s="35"/>
      <c r="F53" s="35"/>
      <c r="G53" s="170"/>
      <c r="H53" s="149"/>
      <c r="I53" s="147"/>
      <c r="J53" s="8"/>
      <c r="K53" s="8"/>
      <c r="L53" s="8"/>
      <c r="M53" s="8"/>
      <c r="N53" s="8"/>
    </row>
    <row r="54" spans="1:14" ht="21">
      <c r="A54" s="66"/>
      <c r="B54" s="67" t="s">
        <v>31</v>
      </c>
      <c r="C54" s="35">
        <v>23482248</v>
      </c>
      <c r="D54" s="35">
        <v>23780248</v>
      </c>
      <c r="E54" s="35">
        <v>17114272</v>
      </c>
      <c r="F54" s="35">
        <v>12679774.360000003</v>
      </c>
      <c r="G54" s="147"/>
      <c r="H54" s="149"/>
      <c r="I54" s="147"/>
      <c r="J54" s="8"/>
      <c r="K54" s="8"/>
      <c r="L54" s="8"/>
      <c r="M54" s="8"/>
      <c r="N54" s="8"/>
    </row>
    <row r="55" spans="1:14" ht="21">
      <c r="A55" s="66"/>
      <c r="B55" s="67" t="s">
        <v>32</v>
      </c>
      <c r="C55" s="35">
        <v>1655100</v>
      </c>
      <c r="D55" s="35">
        <v>1655100</v>
      </c>
      <c r="E55" s="35">
        <v>1527091</v>
      </c>
      <c r="F55" s="35">
        <v>715853.10000000009</v>
      </c>
      <c r="G55" s="147"/>
      <c r="H55" s="149"/>
      <c r="I55" s="147"/>
      <c r="J55" s="8"/>
      <c r="K55" s="8"/>
      <c r="L55" s="8"/>
      <c r="M55" s="8"/>
      <c r="N55" s="8"/>
    </row>
    <row r="56" spans="1:14" ht="21">
      <c r="A56" s="66"/>
      <c r="B56" s="67" t="s">
        <v>33</v>
      </c>
      <c r="C56" s="35">
        <v>30280652</v>
      </c>
      <c r="D56" s="35">
        <v>29967652</v>
      </c>
      <c r="E56" s="35">
        <v>22606861</v>
      </c>
      <c r="F56" s="35">
        <v>15782106.65</v>
      </c>
      <c r="G56" s="147"/>
      <c r="H56" s="149"/>
      <c r="I56" s="147"/>
      <c r="J56" s="172"/>
      <c r="K56" s="147"/>
      <c r="L56" s="8"/>
      <c r="M56" s="8"/>
      <c r="N56" s="8"/>
    </row>
    <row r="57" spans="1:14" ht="39" customHeight="1">
      <c r="A57" s="66"/>
      <c r="B57" s="160" t="s">
        <v>64</v>
      </c>
      <c r="C57" s="35"/>
      <c r="D57" s="35"/>
      <c r="E57" s="35"/>
      <c r="F57" s="35"/>
      <c r="G57" s="170"/>
      <c r="H57" s="149"/>
      <c r="I57" s="147"/>
      <c r="J57" s="8"/>
      <c r="K57" s="8"/>
      <c r="L57" s="8"/>
      <c r="M57" s="8"/>
      <c r="N57" s="8"/>
    </row>
    <row r="58" spans="1:14" ht="21">
      <c r="A58" s="66"/>
      <c r="B58" s="65"/>
      <c r="C58" s="35"/>
      <c r="D58" s="35"/>
      <c r="E58" s="35"/>
      <c r="F58" s="35"/>
      <c r="G58" s="170"/>
      <c r="H58" s="149"/>
      <c r="I58" s="147"/>
      <c r="J58" s="8"/>
      <c r="K58" s="8"/>
      <c r="L58" s="8"/>
      <c r="M58" s="8"/>
      <c r="N58" s="8"/>
    </row>
    <row r="59" spans="1:14" ht="21">
      <c r="A59" s="62" t="s">
        <v>34</v>
      </c>
      <c r="B59" s="65"/>
      <c r="C59" s="35">
        <f>SUM(C61:C62)</f>
        <v>0</v>
      </c>
      <c r="D59" s="35">
        <f>SUM(D61:D62)</f>
        <v>1168000</v>
      </c>
      <c r="E59" s="35">
        <f>SUM(E61:E62)</f>
        <v>1168000</v>
      </c>
      <c r="F59" s="35">
        <f>SUM(F61:F62)</f>
        <v>19670</v>
      </c>
      <c r="G59" s="170"/>
      <c r="H59" s="149"/>
      <c r="I59" s="152"/>
      <c r="J59" s="8"/>
      <c r="K59" s="8"/>
      <c r="L59" s="8"/>
      <c r="M59" s="8"/>
      <c r="N59" s="8"/>
    </row>
    <row r="60" spans="1:14" ht="21">
      <c r="A60" s="66"/>
      <c r="B60" s="65"/>
      <c r="C60" s="35"/>
      <c r="D60" s="35"/>
      <c r="E60" s="35"/>
      <c r="F60" s="35"/>
      <c r="G60" s="170"/>
      <c r="H60" s="149"/>
      <c r="I60" s="147"/>
      <c r="J60" s="8"/>
      <c r="K60" s="8"/>
      <c r="L60" s="8"/>
      <c r="M60" s="8"/>
      <c r="N60" s="8"/>
    </row>
    <row r="61" spans="1:14" ht="21">
      <c r="A61" s="66"/>
      <c r="B61" s="67" t="s">
        <v>35</v>
      </c>
      <c r="C61" s="35">
        <v>0</v>
      </c>
      <c r="D61" s="35">
        <v>1168000</v>
      </c>
      <c r="E61" s="35">
        <v>1168000</v>
      </c>
      <c r="F61" s="35">
        <v>19670</v>
      </c>
      <c r="G61" s="170"/>
      <c r="H61" s="149"/>
      <c r="I61" s="147"/>
      <c r="J61" s="8"/>
      <c r="K61" s="8"/>
      <c r="L61" s="8"/>
      <c r="M61" s="8"/>
      <c r="N61" s="8"/>
    </row>
    <row r="62" spans="1:14" ht="21">
      <c r="A62" s="66"/>
      <c r="B62" s="67" t="s">
        <v>36</v>
      </c>
      <c r="C62" s="36">
        <v>0</v>
      </c>
      <c r="D62" s="36">
        <v>0</v>
      </c>
      <c r="E62" s="36">
        <v>0</v>
      </c>
      <c r="F62" s="36">
        <v>0</v>
      </c>
      <c r="G62" s="170"/>
      <c r="H62" s="149"/>
      <c r="I62" s="147"/>
      <c r="J62" s="8"/>
      <c r="K62" s="8"/>
      <c r="L62" s="8"/>
      <c r="M62" s="8"/>
      <c r="N62" s="8"/>
    </row>
    <row r="63" spans="1:14" ht="21">
      <c r="A63" s="66"/>
      <c r="B63" s="65"/>
      <c r="C63" s="35"/>
      <c r="D63" s="35"/>
      <c r="E63" s="35"/>
      <c r="F63" s="35"/>
      <c r="G63" s="170"/>
      <c r="H63" s="149"/>
      <c r="I63" s="147"/>
      <c r="J63" s="8"/>
      <c r="K63" s="8"/>
      <c r="L63" s="8"/>
      <c r="M63" s="8"/>
      <c r="N63" s="8"/>
    </row>
    <row r="64" spans="1:14" ht="21">
      <c r="A64" s="62" t="s">
        <v>37</v>
      </c>
      <c r="B64" s="65"/>
      <c r="C64" s="35">
        <v>0</v>
      </c>
      <c r="D64" s="35">
        <v>0</v>
      </c>
      <c r="E64" s="35">
        <v>0</v>
      </c>
      <c r="F64" s="35">
        <v>0</v>
      </c>
      <c r="G64" s="170"/>
      <c r="H64" s="149"/>
      <c r="I64" s="147"/>
      <c r="J64" s="8"/>
      <c r="K64" s="8"/>
      <c r="L64" s="8"/>
      <c r="M64" s="8"/>
      <c r="N64" s="8"/>
    </row>
    <row r="65" spans="1:14" ht="21">
      <c r="A65" s="66"/>
      <c r="B65" s="65"/>
      <c r="C65" s="35"/>
      <c r="D65" s="35"/>
      <c r="E65" s="35"/>
      <c r="F65" s="35"/>
      <c r="G65" s="170"/>
      <c r="H65" s="149"/>
      <c r="I65" s="147"/>
      <c r="J65" s="8"/>
      <c r="K65" s="8"/>
      <c r="L65" s="8"/>
      <c r="M65" s="8"/>
      <c r="N65" s="8"/>
    </row>
    <row r="66" spans="1:14" ht="21">
      <c r="A66" s="66"/>
      <c r="B66" s="67" t="s">
        <v>61</v>
      </c>
      <c r="C66" s="36">
        <v>0</v>
      </c>
      <c r="D66" s="36">
        <v>0</v>
      </c>
      <c r="E66" s="36">
        <v>0</v>
      </c>
      <c r="F66" s="36">
        <v>0</v>
      </c>
      <c r="G66" s="170"/>
      <c r="H66" s="149"/>
      <c r="I66" s="147"/>
      <c r="J66" s="8"/>
      <c r="K66" s="8"/>
      <c r="L66" s="8"/>
      <c r="M66" s="8"/>
      <c r="N66" s="8"/>
    </row>
    <row r="67" spans="1:14" ht="21">
      <c r="A67" s="66"/>
      <c r="B67" s="65"/>
      <c r="C67" s="35"/>
      <c r="D67" s="35"/>
      <c r="E67" s="35"/>
      <c r="F67" s="35"/>
      <c r="G67" s="170"/>
      <c r="H67" s="149"/>
      <c r="I67" s="147"/>
      <c r="J67" s="8"/>
      <c r="K67" s="8"/>
      <c r="L67" s="8"/>
      <c r="M67" s="8"/>
      <c r="N67" s="8"/>
    </row>
    <row r="68" spans="1:14" ht="21">
      <c r="A68" s="62" t="s">
        <v>39</v>
      </c>
      <c r="B68" s="65"/>
      <c r="C68" s="35">
        <v>0</v>
      </c>
      <c r="D68" s="35">
        <v>0</v>
      </c>
      <c r="E68" s="35">
        <v>0</v>
      </c>
      <c r="F68" s="35">
        <v>0</v>
      </c>
      <c r="G68" s="170"/>
      <c r="H68" s="149"/>
      <c r="I68" s="147"/>
      <c r="J68" s="8"/>
      <c r="K68" s="8"/>
      <c r="L68" s="8"/>
      <c r="M68" s="8"/>
      <c r="N68" s="8"/>
    </row>
    <row r="69" spans="1:14" ht="21">
      <c r="A69" s="66"/>
      <c r="B69" s="67" t="s">
        <v>40</v>
      </c>
      <c r="C69" s="36">
        <v>0</v>
      </c>
      <c r="D69" s="36">
        <v>0</v>
      </c>
      <c r="E69" s="36">
        <v>0</v>
      </c>
      <c r="F69" s="36">
        <v>0</v>
      </c>
      <c r="G69" s="170"/>
      <c r="H69" s="149"/>
      <c r="I69" s="147"/>
      <c r="J69" s="8"/>
      <c r="K69" s="8"/>
      <c r="L69" s="8"/>
      <c r="M69" s="8"/>
      <c r="N69" s="8"/>
    </row>
    <row r="70" spans="1:14" ht="21">
      <c r="A70" s="66"/>
      <c r="B70" s="67" t="s">
        <v>41</v>
      </c>
      <c r="C70" s="36">
        <v>0</v>
      </c>
      <c r="D70" s="36">
        <v>0</v>
      </c>
      <c r="E70" s="36">
        <v>0</v>
      </c>
      <c r="F70" s="36">
        <v>0</v>
      </c>
      <c r="G70" s="170"/>
      <c r="H70" s="149"/>
      <c r="I70" s="147"/>
      <c r="J70" s="8"/>
      <c r="K70" s="8"/>
      <c r="L70" s="8"/>
      <c r="M70" s="8"/>
      <c r="N70" s="8"/>
    </row>
    <row r="71" spans="1:14" ht="30" customHeight="1">
      <c r="A71" s="75"/>
      <c r="B71" s="76" t="s">
        <v>62</v>
      </c>
      <c r="C71" s="37">
        <v>0</v>
      </c>
      <c r="D71" s="37">
        <v>0</v>
      </c>
      <c r="E71" s="37">
        <v>0</v>
      </c>
      <c r="F71" s="37">
        <v>0</v>
      </c>
      <c r="G71" s="170"/>
      <c r="H71" s="149"/>
      <c r="I71" s="147"/>
      <c r="J71" s="8"/>
      <c r="K71" s="8"/>
      <c r="L71" s="8"/>
      <c r="M71" s="8"/>
      <c r="N71" s="8"/>
    </row>
    <row r="72" spans="1:14" ht="21" hidden="1">
      <c r="A72" s="68"/>
      <c r="B72" s="68"/>
      <c r="C72" s="38"/>
      <c r="D72" s="38"/>
      <c r="E72" s="38"/>
      <c r="F72" s="38"/>
      <c r="G72" s="170"/>
      <c r="H72" s="149"/>
      <c r="I72" s="147"/>
      <c r="J72" s="8"/>
      <c r="K72" s="8"/>
      <c r="L72" s="8"/>
      <c r="M72" s="8"/>
      <c r="N72" s="8"/>
    </row>
    <row r="73" spans="1:14" ht="21" hidden="1">
      <c r="A73" s="77" t="s">
        <v>42</v>
      </c>
      <c r="B73" s="78"/>
      <c r="C73" s="39" t="e">
        <f>SUM(C75+C82+C87+C91)</f>
        <v>#REF!</v>
      </c>
      <c r="D73" s="39" t="e">
        <f>SUM(D75+D82+D87+D91)</f>
        <v>#REF!</v>
      </c>
      <c r="E73" s="39" t="e">
        <f>SUM(E75+E82+E87+E91)</f>
        <v>#REF!</v>
      </c>
      <c r="F73" s="39" t="e">
        <f>SUM(F75+F82+F87+F91)</f>
        <v>#REF!</v>
      </c>
      <c r="G73" s="170"/>
      <c r="H73" s="149"/>
      <c r="I73" s="147"/>
      <c r="J73" s="8"/>
      <c r="K73" s="8"/>
      <c r="L73" s="8"/>
      <c r="M73" s="8"/>
      <c r="N73" s="8"/>
    </row>
    <row r="74" spans="1:14" ht="21" hidden="1">
      <c r="A74" s="62"/>
      <c r="B74" s="65"/>
      <c r="C74" s="35"/>
      <c r="D74" s="35"/>
      <c r="E74" s="35"/>
      <c r="F74" s="35"/>
      <c r="G74" s="170"/>
      <c r="H74" s="149"/>
      <c r="I74" s="147"/>
      <c r="J74" s="8"/>
      <c r="K74" s="8"/>
      <c r="L74" s="8"/>
      <c r="M74" s="8"/>
      <c r="N74" s="8"/>
    </row>
    <row r="75" spans="1:14" ht="21" hidden="1">
      <c r="A75" s="62" t="s">
        <v>30</v>
      </c>
      <c r="B75" s="65"/>
      <c r="C75" s="35" t="e">
        <f>SUM(C77:C80)</f>
        <v>#REF!</v>
      </c>
      <c r="D75" s="35" t="e">
        <f>SUM(D77:D80)</f>
        <v>#REF!</v>
      </c>
      <c r="E75" s="35" t="e">
        <f>SUM(E77:E80)</f>
        <v>#REF!</v>
      </c>
      <c r="F75" s="35" t="e">
        <f>SUM(F77:F80)</f>
        <v>#REF!</v>
      </c>
      <c r="G75" s="170"/>
      <c r="H75" s="149"/>
      <c r="I75" s="147"/>
      <c r="J75" s="8"/>
      <c r="K75" s="8"/>
      <c r="L75" s="8"/>
      <c r="M75" s="8"/>
      <c r="N75" s="8"/>
    </row>
    <row r="76" spans="1:14" ht="21" hidden="1">
      <c r="A76" s="66"/>
      <c r="B76" s="65"/>
      <c r="C76" s="35"/>
      <c r="D76" s="35"/>
      <c r="E76" s="35"/>
      <c r="F76" s="35"/>
      <c r="G76" s="170"/>
      <c r="H76" s="149"/>
      <c r="I76" s="147"/>
      <c r="J76" s="8"/>
      <c r="K76" s="8"/>
      <c r="L76" s="8"/>
      <c r="M76" s="8"/>
      <c r="N76" s="8"/>
    </row>
    <row r="77" spans="1:14" ht="21" hidden="1">
      <c r="A77" s="66"/>
      <c r="B77" s="65" t="s">
        <v>31</v>
      </c>
      <c r="C77" s="36" t="e">
        <f t="array" ref="C77">SUM(IF(#REF!=1,IF(#REF!=4,#REF!)))</f>
        <v>#REF!</v>
      </c>
      <c r="D77" s="36" t="e">
        <f t="array" ref="D77">SUM(IF(#REF!=1,IF(#REF!=4,#REF!)))</f>
        <v>#REF!</v>
      </c>
      <c r="E77" s="36" t="e">
        <f t="array" ref="E77">SUM(IF(#REF!=1,IF(#REF!=4,#REF!)))</f>
        <v>#REF!</v>
      </c>
      <c r="F77" s="36" t="e">
        <f t="array" ref="F77">SUM(IF(#REF!=1,IF(#REF!=4,#REF!)))</f>
        <v>#REF!</v>
      </c>
      <c r="G77" s="170"/>
      <c r="H77" s="149"/>
      <c r="I77" s="147"/>
      <c r="J77" s="8"/>
      <c r="K77" s="8"/>
      <c r="L77" s="8"/>
      <c r="M77" s="8"/>
      <c r="N77" s="8"/>
    </row>
    <row r="78" spans="1:14" ht="21" hidden="1">
      <c r="A78" s="66"/>
      <c r="B78" s="65" t="s">
        <v>32</v>
      </c>
      <c r="C78" s="36" t="e">
        <f t="array" ref="C78">SUM(IF(#REF!=2,IF(#REF!=4,#REF!)))</f>
        <v>#REF!</v>
      </c>
      <c r="D78" s="36" t="e">
        <f t="array" ref="D78">SUM(IF(#REF!=2,IF(#REF!=4,#REF!)))</f>
        <v>#REF!</v>
      </c>
      <c r="E78" s="36" t="e">
        <f t="array" ref="E78">SUM(IF(#REF!=2,IF(#REF!=4,#REF!)))</f>
        <v>#REF!</v>
      </c>
      <c r="F78" s="36" t="e">
        <f t="array" ref="F78">SUM(IF(#REF!=2,IF(#REF!=4,#REF!)))</f>
        <v>#REF!</v>
      </c>
      <c r="G78" s="170"/>
      <c r="H78" s="149"/>
      <c r="I78" s="147"/>
      <c r="J78" s="8"/>
      <c r="K78" s="8"/>
      <c r="L78" s="8"/>
      <c r="M78" s="8"/>
      <c r="N78" s="8"/>
    </row>
    <row r="79" spans="1:14" ht="21" hidden="1">
      <c r="A79" s="66"/>
      <c r="B79" s="65" t="s">
        <v>33</v>
      </c>
      <c r="C79" s="36" t="e">
        <f t="array" ref="C79">SUM(IF(#REF!=3,IF(#REF!=4,#REF!)))</f>
        <v>#REF!</v>
      </c>
      <c r="D79" s="36" t="e">
        <f t="array" ref="D79">SUM(IF(#REF!=3,IF(#REF!=4,#REF!)))</f>
        <v>#REF!</v>
      </c>
      <c r="E79" s="36" t="e">
        <f t="array" ref="E79">SUM(IF(#REF!=3,IF(#REF!=4,#REF!)))</f>
        <v>#REF!</v>
      </c>
      <c r="F79" s="36" t="e">
        <f t="array" ref="F79">SUM(IF(#REF!=3,IF(#REF!=4,#REF!)))</f>
        <v>#REF!</v>
      </c>
      <c r="G79" s="170"/>
      <c r="H79" s="149"/>
      <c r="I79" s="147"/>
      <c r="J79" s="8"/>
      <c r="K79" s="8"/>
      <c r="L79" s="8"/>
      <c r="M79" s="8"/>
      <c r="N79" s="8"/>
    </row>
    <row r="80" spans="1:14" ht="21" hidden="1">
      <c r="A80" s="66"/>
      <c r="B80" s="65" t="s">
        <v>43</v>
      </c>
      <c r="C80" s="36" t="e">
        <f t="array" ref="C80">SUM(IF(#REF!=4,IF(#REF!=4,#REF!)))</f>
        <v>#REF!</v>
      </c>
      <c r="D80" s="36" t="e">
        <f t="array" ref="D80">SUM(IF(#REF!=4,IF(#REF!=4,#REF!)))</f>
        <v>#REF!</v>
      </c>
      <c r="E80" s="36" t="e">
        <f t="array" ref="E80">SUM(IF(#REF!=4,IF(#REF!=4,#REF!)))</f>
        <v>#REF!</v>
      </c>
      <c r="F80" s="36" t="e">
        <f t="array" ref="F80">SUM(IF(#REF!=4,IF(#REF!=4,#REF!)))</f>
        <v>#REF!</v>
      </c>
      <c r="G80" s="170"/>
      <c r="H80" s="149"/>
      <c r="I80" s="147"/>
      <c r="J80" s="8"/>
      <c r="K80" s="8"/>
      <c r="L80" s="8"/>
      <c r="M80" s="8"/>
      <c r="N80" s="8"/>
    </row>
    <row r="81" spans="1:14" ht="21" hidden="1">
      <c r="A81" s="66"/>
      <c r="B81" s="65"/>
      <c r="C81" s="35"/>
      <c r="D81" s="35"/>
      <c r="E81" s="35"/>
      <c r="F81" s="35"/>
      <c r="G81" s="170"/>
      <c r="H81" s="149"/>
      <c r="I81" s="147"/>
      <c r="J81" s="8"/>
      <c r="K81" s="8"/>
      <c r="L81" s="8"/>
      <c r="M81" s="8"/>
      <c r="N81" s="8"/>
    </row>
    <row r="82" spans="1:14" ht="21" hidden="1">
      <c r="A82" s="62" t="s">
        <v>34</v>
      </c>
      <c r="B82" s="65"/>
      <c r="C82" s="35" t="e">
        <f>SUM(C84:C85)</f>
        <v>#REF!</v>
      </c>
      <c r="D82" s="35" t="e">
        <f>SUM(D84:D85)</f>
        <v>#REF!</v>
      </c>
      <c r="E82" s="35" t="e">
        <f>SUM(E84:E85)</f>
        <v>#REF!</v>
      </c>
      <c r="F82" s="35" t="e">
        <f>SUM(F84:F85)</f>
        <v>#REF!</v>
      </c>
      <c r="G82" s="170"/>
      <c r="H82" s="149"/>
      <c r="I82" s="147"/>
      <c r="J82" s="8"/>
      <c r="K82" s="8"/>
      <c r="L82" s="8"/>
      <c r="M82" s="8"/>
      <c r="N82" s="8"/>
    </row>
    <row r="83" spans="1:14" ht="21" hidden="1">
      <c r="A83" s="66"/>
      <c r="B83" s="65"/>
      <c r="C83" s="35"/>
      <c r="D83" s="35"/>
      <c r="E83" s="35"/>
      <c r="F83" s="35"/>
      <c r="G83" s="170"/>
      <c r="H83" s="149"/>
      <c r="I83" s="147"/>
      <c r="J83" s="8"/>
      <c r="K83" s="8"/>
      <c r="L83" s="8"/>
      <c r="M83" s="8"/>
      <c r="N83" s="8"/>
    </row>
    <row r="84" spans="1:14" ht="21" hidden="1">
      <c r="A84" s="66"/>
      <c r="B84" s="65" t="s">
        <v>44</v>
      </c>
      <c r="C84" s="36" t="e">
        <f t="array" ref="C84">SUM(IF(#REF!=5,IF(#REF!=4,#REF!)))</f>
        <v>#REF!</v>
      </c>
      <c r="D84" s="36" t="e">
        <f t="array" ref="D84">SUM(IF(#REF!=5,IF(#REF!=4,#REF!)))</f>
        <v>#REF!</v>
      </c>
      <c r="E84" s="36" t="e">
        <f t="array" ref="E84">SUM(IF(#REF!=5,IF(#REF!=4,#REF!)))</f>
        <v>#REF!</v>
      </c>
      <c r="F84" s="36" t="e">
        <f t="array" ref="F84">SUM(IF(#REF!=5,IF(#REF!=4,#REF!)))</f>
        <v>#REF!</v>
      </c>
      <c r="G84" s="170"/>
      <c r="H84" s="149"/>
      <c r="I84" s="147"/>
      <c r="J84" s="8"/>
      <c r="K84" s="8"/>
      <c r="L84" s="8"/>
      <c r="M84" s="8"/>
      <c r="N84" s="8"/>
    </row>
    <row r="85" spans="1:14" ht="21" hidden="1">
      <c r="A85" s="66"/>
      <c r="B85" s="65" t="s">
        <v>36</v>
      </c>
      <c r="C85" s="36" t="e">
        <f t="array" ref="C85">SUM(IF(#REF!=6,IF(#REF!=4,#REF!)))</f>
        <v>#REF!</v>
      </c>
      <c r="D85" s="36" t="e">
        <f t="array" ref="D85">SUM(IF(#REF!=6,IF(#REF!=4,#REF!)))</f>
        <v>#REF!</v>
      </c>
      <c r="E85" s="36" t="e">
        <f t="array" ref="E85">SUM(IF(#REF!=6,IF(#REF!=4,#REF!)))</f>
        <v>#REF!</v>
      </c>
      <c r="F85" s="36" t="e">
        <f t="array" ref="F85">SUM(IF(#REF!=6,IF(#REF!=4,#REF!)))</f>
        <v>#REF!</v>
      </c>
      <c r="G85" s="170"/>
      <c r="H85" s="149"/>
      <c r="I85" s="147"/>
      <c r="J85" s="8"/>
      <c r="K85" s="8"/>
      <c r="L85" s="8"/>
      <c r="M85" s="8"/>
      <c r="N85" s="8"/>
    </row>
    <row r="86" spans="1:14" ht="21" hidden="1">
      <c r="A86" s="66"/>
      <c r="B86" s="65"/>
      <c r="C86" s="35"/>
      <c r="D86" s="35"/>
      <c r="E86" s="35"/>
      <c r="F86" s="35"/>
      <c r="G86" s="170"/>
      <c r="H86" s="149"/>
      <c r="I86" s="147"/>
      <c r="J86" s="8"/>
      <c r="K86" s="8"/>
      <c r="L86" s="8"/>
      <c r="M86" s="8"/>
      <c r="N86" s="8"/>
    </row>
    <row r="87" spans="1:14" ht="21" hidden="1">
      <c r="A87" s="62" t="s">
        <v>37</v>
      </c>
      <c r="B87" s="65"/>
      <c r="C87" s="35" t="e">
        <f>+C89</f>
        <v>#REF!</v>
      </c>
      <c r="D87" s="35" t="e">
        <f>+D89</f>
        <v>#REF!</v>
      </c>
      <c r="E87" s="35" t="e">
        <f>+E89</f>
        <v>#REF!</v>
      </c>
      <c r="F87" s="35" t="e">
        <f>+F89</f>
        <v>#REF!</v>
      </c>
      <c r="G87" s="170"/>
      <c r="H87" s="149"/>
      <c r="I87" s="147"/>
      <c r="J87" s="8"/>
      <c r="K87" s="8"/>
      <c r="L87" s="8"/>
      <c r="M87" s="8"/>
      <c r="N87" s="8"/>
    </row>
    <row r="88" spans="1:14" ht="21" hidden="1">
      <c r="A88" s="62"/>
      <c r="B88" s="65"/>
      <c r="C88" s="35"/>
      <c r="D88" s="35"/>
      <c r="E88" s="35"/>
      <c r="F88" s="35"/>
      <c r="G88" s="170"/>
      <c r="H88" s="149"/>
      <c r="I88" s="147"/>
      <c r="J88" s="8"/>
      <c r="K88" s="8"/>
      <c r="L88" s="8"/>
      <c r="M88" s="8"/>
      <c r="N88" s="8"/>
    </row>
    <row r="89" spans="1:14" ht="21" hidden="1">
      <c r="A89" s="66"/>
      <c r="B89" s="65" t="s">
        <v>38</v>
      </c>
      <c r="C89" s="36" t="e">
        <f t="array" ref="C89">SUM(IF(#REF!=7,IF(#REF!=4,#REF!)))</f>
        <v>#REF!</v>
      </c>
      <c r="D89" s="36" t="e">
        <f t="array" ref="D89">SUM(IF(#REF!=7,IF(#REF!=4,#REF!)))</f>
        <v>#REF!</v>
      </c>
      <c r="E89" s="36" t="e">
        <f t="array" ref="E89">SUM(IF(#REF!=7,IF(#REF!=4,#REF!)))</f>
        <v>#REF!</v>
      </c>
      <c r="F89" s="36" t="e">
        <f t="array" ref="F89">SUM(IF(#REF!=7,IF(#REF!=4,#REF!)))</f>
        <v>#REF!</v>
      </c>
      <c r="G89" s="170"/>
      <c r="H89" s="149"/>
      <c r="I89" s="147"/>
      <c r="J89" s="8"/>
      <c r="K89" s="8"/>
      <c r="L89" s="8"/>
      <c r="M89" s="8"/>
      <c r="N89" s="8"/>
    </row>
    <row r="90" spans="1:14" ht="21" hidden="1">
      <c r="A90" s="62"/>
      <c r="B90" s="65"/>
      <c r="C90" s="35"/>
      <c r="D90" s="35"/>
      <c r="E90" s="35"/>
      <c r="F90" s="35"/>
      <c r="G90" s="170"/>
      <c r="H90" s="149"/>
      <c r="I90" s="147"/>
      <c r="J90" s="8"/>
      <c r="K90" s="8"/>
      <c r="L90" s="8"/>
      <c r="M90" s="8"/>
      <c r="N90" s="8"/>
    </row>
    <row r="91" spans="1:14" ht="21" hidden="1">
      <c r="A91" s="62" t="s">
        <v>39</v>
      </c>
      <c r="B91" s="65"/>
      <c r="C91" s="35" t="e">
        <f>SUM(C93:C94)</f>
        <v>#REF!</v>
      </c>
      <c r="D91" s="35" t="e">
        <f>SUM(D93:D94)</f>
        <v>#REF!</v>
      </c>
      <c r="E91" s="35" t="e">
        <f>SUM(E93:E94)</f>
        <v>#REF!</v>
      </c>
      <c r="F91" s="35" t="e">
        <f>SUM(F93:F94)</f>
        <v>#REF!</v>
      </c>
      <c r="G91" s="170"/>
      <c r="H91" s="149"/>
      <c r="I91" s="147"/>
      <c r="J91" s="8"/>
      <c r="K91" s="8"/>
      <c r="L91" s="8"/>
      <c r="M91" s="8"/>
      <c r="N91" s="8"/>
    </row>
    <row r="92" spans="1:14" ht="21" hidden="1">
      <c r="A92" s="66"/>
      <c r="B92" s="65"/>
      <c r="C92" s="35"/>
      <c r="D92" s="35"/>
      <c r="E92" s="35"/>
      <c r="F92" s="35"/>
      <c r="G92" s="170"/>
      <c r="H92" s="149"/>
      <c r="I92" s="147"/>
      <c r="J92" s="8"/>
      <c r="K92" s="8"/>
      <c r="L92" s="8"/>
      <c r="M92" s="8"/>
      <c r="N92" s="8"/>
    </row>
    <row r="93" spans="1:14" ht="21" hidden="1">
      <c r="A93" s="66"/>
      <c r="B93" s="65" t="s">
        <v>40</v>
      </c>
      <c r="C93" s="36" t="e">
        <f t="array" ref="C93">SUM(IF(#REF!=9101,IF(#REF!=4,#REF!)))</f>
        <v>#REF!</v>
      </c>
      <c r="D93" s="36" t="e">
        <f t="array" ref="D93">SUM(IF(#REF!=9101,IF(#REF!=4,#REF!)))</f>
        <v>#REF!</v>
      </c>
      <c r="E93" s="36" t="e">
        <f t="array" ref="E93">SUM(IF(#REF!=9101,IF(#REF!=4,#REF!)))</f>
        <v>#REF!</v>
      </c>
      <c r="F93" s="36" t="e">
        <f t="array" ref="F93">SUM(IF(#REF!=9101,IF(#REF!=4,#REF!)))</f>
        <v>#REF!</v>
      </c>
      <c r="G93" s="170"/>
      <c r="H93" s="149"/>
      <c r="I93" s="147"/>
      <c r="J93" s="8"/>
      <c r="K93" s="8"/>
      <c r="L93" s="8"/>
      <c r="M93" s="8"/>
      <c r="N93" s="8"/>
    </row>
    <row r="94" spans="1:14" ht="21" hidden="1">
      <c r="A94" s="75"/>
      <c r="B94" s="79" t="s">
        <v>41</v>
      </c>
      <c r="C94" s="37" t="e">
        <f t="array" ref="C94">SUM(IF(#REF!&gt;=9200,IF(#REF!=4,#REF!)))</f>
        <v>#REF!</v>
      </c>
      <c r="D94" s="37" t="e">
        <f t="array" ref="D94">SUM(IF(#REF!&gt;=9200,IF(#REF!=4,#REF!)))</f>
        <v>#REF!</v>
      </c>
      <c r="E94" s="37" t="e">
        <f t="array" ref="E94">SUM(IF(#REF!&gt;=9200,IF(#REF!=4,#REF!)))</f>
        <v>#REF!</v>
      </c>
      <c r="F94" s="37" t="e">
        <f t="array" ref="F94">SUM(IF(#REF!&gt;=9200,IF(#REF!=4,#REF!)))</f>
        <v>#REF!</v>
      </c>
      <c r="G94" s="170"/>
      <c r="H94" s="149"/>
      <c r="I94" s="147"/>
      <c r="J94" s="8"/>
      <c r="K94" s="8"/>
      <c r="L94" s="8"/>
      <c r="M94" s="8"/>
      <c r="N94" s="8"/>
    </row>
    <row r="95" spans="1:14" ht="6" customHeight="1">
      <c r="A95" s="80"/>
      <c r="B95" s="80"/>
      <c r="C95" s="40"/>
      <c r="D95" s="40"/>
      <c r="E95" s="40"/>
      <c r="F95" s="40"/>
      <c r="G95" s="170"/>
      <c r="H95" s="149"/>
      <c r="I95" s="147"/>
      <c r="J95" s="8"/>
      <c r="K95" s="8"/>
      <c r="L95" s="8"/>
      <c r="M95" s="8"/>
      <c r="N95" s="8"/>
    </row>
    <row r="96" spans="1:14" ht="162" customHeight="1" thickBot="1">
      <c r="A96" s="178" t="s">
        <v>78</v>
      </c>
      <c r="B96" s="178"/>
      <c r="C96" s="178"/>
      <c r="D96" s="178"/>
      <c r="E96" s="178"/>
      <c r="F96" s="178"/>
      <c r="G96" s="170"/>
      <c r="H96" s="153"/>
      <c r="I96" s="147"/>
      <c r="J96" s="171"/>
      <c r="K96" s="8"/>
      <c r="L96" s="8"/>
      <c r="M96" s="8"/>
      <c r="N96" s="8"/>
    </row>
    <row r="97" spans="1:14" ht="27" customHeight="1" thickBot="1">
      <c r="A97" s="166" t="s">
        <v>8</v>
      </c>
      <c r="B97" s="167"/>
      <c r="C97" s="168" t="s">
        <v>9</v>
      </c>
      <c r="D97" s="169" t="s">
        <v>10</v>
      </c>
      <c r="E97" s="169" t="s">
        <v>11</v>
      </c>
      <c r="F97" s="169" t="s">
        <v>27</v>
      </c>
      <c r="G97" s="170"/>
      <c r="H97" s="153"/>
      <c r="I97" s="147"/>
      <c r="J97" s="171"/>
      <c r="K97" s="8"/>
      <c r="L97" s="8"/>
      <c r="M97" s="8"/>
      <c r="N97" s="8"/>
    </row>
    <row r="98" spans="1:14" ht="21">
      <c r="A98" s="77" t="s">
        <v>45</v>
      </c>
      <c r="B98" s="78"/>
      <c r="C98" s="39">
        <f>SUM(C100+C107+C112+C116)</f>
        <v>28076457</v>
      </c>
      <c r="D98" s="39">
        <f>SUM(D100+D107+D112+D116)</f>
        <v>28076457</v>
      </c>
      <c r="E98" s="39">
        <f>SUM(E100+E107+E112+E116)</f>
        <v>18237424</v>
      </c>
      <c r="F98" s="39">
        <f>SUM(F100+F107+F112+F116)</f>
        <v>18237424</v>
      </c>
      <c r="G98" s="170"/>
      <c r="H98" s="149"/>
      <c r="I98" s="147"/>
      <c r="J98" s="8"/>
      <c r="K98" s="8"/>
      <c r="L98" s="8"/>
      <c r="M98" s="8"/>
      <c r="N98" s="8"/>
    </row>
    <row r="99" spans="1:14" ht="21">
      <c r="A99" s="62"/>
      <c r="B99" s="65"/>
      <c r="C99" s="35"/>
      <c r="D99" s="35"/>
      <c r="E99" s="35"/>
      <c r="F99" s="35"/>
      <c r="G99" s="170"/>
      <c r="H99" s="149"/>
      <c r="I99" s="147"/>
      <c r="J99" s="8"/>
      <c r="K99" s="8"/>
      <c r="L99" s="8"/>
      <c r="M99" s="8"/>
      <c r="N99" s="8"/>
    </row>
    <row r="100" spans="1:14" ht="21">
      <c r="A100" s="62" t="s">
        <v>30</v>
      </c>
      <c r="B100" s="65"/>
      <c r="C100" s="35">
        <f>SUM(C102:C105)</f>
        <v>28076457</v>
      </c>
      <c r="D100" s="35">
        <f t="shared" ref="D100:E100" si="0">SUM(D102:D105)</f>
        <v>28076457</v>
      </c>
      <c r="E100" s="35">
        <f t="shared" si="0"/>
        <v>18237424</v>
      </c>
      <c r="F100" s="35">
        <f>SUM(F102:F105)</f>
        <v>18237424</v>
      </c>
      <c r="G100" s="170"/>
      <c r="H100" s="149"/>
      <c r="I100" s="147"/>
      <c r="J100" s="8"/>
      <c r="K100" s="8"/>
      <c r="L100" s="8"/>
      <c r="M100" s="8"/>
      <c r="N100" s="8"/>
    </row>
    <row r="101" spans="1:14" ht="21">
      <c r="A101" s="66"/>
      <c r="B101" s="65"/>
      <c r="C101" s="35"/>
      <c r="D101" s="35"/>
      <c r="E101" s="35"/>
      <c r="F101" s="35"/>
      <c r="G101" s="170"/>
      <c r="H101" s="149"/>
      <c r="I101" s="147"/>
      <c r="J101" s="8"/>
      <c r="K101" s="8"/>
      <c r="L101" s="8"/>
      <c r="M101" s="8"/>
      <c r="N101" s="8"/>
    </row>
    <row r="102" spans="1:14" ht="21">
      <c r="A102" s="66"/>
      <c r="B102" s="67" t="s">
        <v>31</v>
      </c>
      <c r="C102" s="41">
        <f>+'[2]Analítico Septiembre'!R21+'[2]Analítico Septiembre'!R24+'[2]Analítico Septiembre'!R37+'[2]Analítico Septiembre'!R82+'[2]Analítico Septiembre'!R88+'[2]Analítico Septiembre'!R104</f>
        <v>24076457</v>
      </c>
      <c r="D102" s="41">
        <f>+'[2]Analítico Septiembre'!S21+'[2]Analítico Septiembre'!S24+'[2]Analítico Septiembre'!S37+'[2]Analítico Septiembre'!S82+'[2]Analítico Septiembre'!S88+'[2]Analítico Septiembre'!S104</f>
        <v>24076457</v>
      </c>
      <c r="E102" s="41">
        <f>+'[2]Analítico Septiembre'!T21+'[2]Analítico Septiembre'!T24+'[2]Analítico Septiembre'!T37+'[2]Analítico Septiembre'!T82+'[2]Analítico Septiembre'!T88+'[2]Analítico Septiembre'!T104</f>
        <v>15328336</v>
      </c>
      <c r="F102" s="41">
        <f>+'[2]Analítico Septiembre'!V21+'[2]Analítico Septiembre'!V24+'[2]Analítico Septiembre'!V37+'[2]Analítico Septiembre'!V82+'[2]Analítico Septiembre'!V88+'[2]Analítico Septiembre'!V104</f>
        <v>15328336</v>
      </c>
      <c r="G102" s="170"/>
      <c r="H102" s="149"/>
      <c r="I102" s="147"/>
      <c r="J102" s="8"/>
      <c r="K102" s="8"/>
      <c r="L102" s="8"/>
      <c r="M102" s="8"/>
      <c r="N102" s="8"/>
    </row>
    <row r="103" spans="1:14" ht="21">
      <c r="A103" s="66"/>
      <c r="B103" s="67" t="s">
        <v>32</v>
      </c>
      <c r="C103" s="35">
        <v>0</v>
      </c>
      <c r="D103" s="35">
        <v>0</v>
      </c>
      <c r="E103" s="35">
        <v>0</v>
      </c>
      <c r="F103" s="35">
        <v>0</v>
      </c>
      <c r="G103" s="170"/>
      <c r="H103" s="149"/>
      <c r="I103" s="147"/>
      <c r="J103" s="8"/>
      <c r="K103" s="8"/>
      <c r="L103" s="8"/>
      <c r="M103" s="8"/>
      <c r="N103" s="8"/>
    </row>
    <row r="104" spans="1:14" ht="21">
      <c r="A104" s="66"/>
      <c r="B104" s="67" t="s">
        <v>33</v>
      </c>
      <c r="C104" s="35">
        <v>0</v>
      </c>
      <c r="D104" s="35">
        <v>0</v>
      </c>
      <c r="E104" s="35">
        <v>0</v>
      </c>
      <c r="F104" s="35">
        <v>0</v>
      </c>
      <c r="G104" s="170"/>
      <c r="H104" s="149"/>
      <c r="I104" s="147"/>
      <c r="J104" s="8"/>
      <c r="K104" s="8"/>
      <c r="L104" s="8"/>
      <c r="M104" s="8"/>
      <c r="N104" s="8"/>
    </row>
    <row r="105" spans="1:14" ht="42">
      <c r="A105" s="66"/>
      <c r="B105" s="160" t="s">
        <v>64</v>
      </c>
      <c r="C105" s="35">
        <f>'[2]Analítico Septiembre'!R154</f>
        <v>4000000</v>
      </c>
      <c r="D105" s="35">
        <f>'[2]Analítico Septiembre'!S154</f>
        <v>4000000</v>
      </c>
      <c r="E105" s="35">
        <f>'[2]Analítico Septiembre'!T154</f>
        <v>2909088</v>
      </c>
      <c r="F105" s="35">
        <f>'[2]Analítico Septiembre'!V154</f>
        <v>2909088</v>
      </c>
      <c r="G105" s="170"/>
      <c r="H105" s="149"/>
      <c r="I105" s="147"/>
      <c r="J105" s="171"/>
      <c r="K105" s="8"/>
      <c r="L105" s="8"/>
      <c r="M105" s="8"/>
      <c r="N105" s="8"/>
    </row>
    <row r="106" spans="1:14" ht="21">
      <c r="A106" s="66"/>
      <c r="B106" s="65"/>
      <c r="C106" s="35"/>
      <c r="D106" s="41"/>
      <c r="E106" s="41"/>
      <c r="F106" s="41"/>
      <c r="G106" s="170"/>
      <c r="H106" s="149"/>
      <c r="I106" s="147"/>
      <c r="J106" s="8"/>
      <c r="K106" s="8"/>
      <c r="L106" s="8"/>
      <c r="M106" s="8"/>
      <c r="N106" s="8"/>
    </row>
    <row r="107" spans="1:14" ht="21">
      <c r="A107" s="62" t="s">
        <v>34</v>
      </c>
      <c r="B107" s="65"/>
      <c r="C107" s="35">
        <f>SUM(C109:C110)</f>
        <v>0</v>
      </c>
      <c r="D107" s="35">
        <f>SUM(D109:D110)</f>
        <v>0</v>
      </c>
      <c r="E107" s="35">
        <f>SUM(E109:E110)</f>
        <v>0</v>
      </c>
      <c r="F107" s="35">
        <f>SUM(F109:F110)</f>
        <v>0</v>
      </c>
      <c r="G107" s="170"/>
      <c r="H107" s="149"/>
      <c r="I107" s="147"/>
      <c r="J107" s="8"/>
      <c r="K107" s="8"/>
      <c r="L107" s="8"/>
      <c r="M107" s="8"/>
      <c r="N107" s="8"/>
    </row>
    <row r="108" spans="1:14" ht="21">
      <c r="A108" s="66"/>
      <c r="B108" s="65"/>
      <c r="C108" s="35"/>
      <c r="D108" s="35"/>
      <c r="E108" s="35"/>
      <c r="F108" s="35"/>
      <c r="G108" s="170"/>
      <c r="H108" s="149"/>
      <c r="I108" s="147"/>
      <c r="J108" s="8"/>
      <c r="K108" s="8"/>
      <c r="L108" s="8"/>
      <c r="M108" s="8"/>
      <c r="N108" s="8"/>
    </row>
    <row r="109" spans="1:14" ht="21">
      <c r="A109" s="66"/>
      <c r="B109" s="67" t="s">
        <v>35</v>
      </c>
      <c r="C109" s="36">
        <v>0</v>
      </c>
      <c r="D109" s="36">
        <v>0</v>
      </c>
      <c r="E109" s="36">
        <v>0</v>
      </c>
      <c r="F109" s="36">
        <v>0</v>
      </c>
      <c r="G109" s="170"/>
      <c r="H109" s="149"/>
      <c r="I109" s="147"/>
      <c r="J109" s="8"/>
      <c r="K109" s="8"/>
      <c r="L109" s="8"/>
      <c r="M109" s="8"/>
      <c r="N109" s="8"/>
    </row>
    <row r="110" spans="1:14" ht="21">
      <c r="A110" s="66"/>
      <c r="B110" s="67" t="s">
        <v>36</v>
      </c>
      <c r="C110" s="36">
        <v>0</v>
      </c>
      <c r="D110" s="36">
        <v>0</v>
      </c>
      <c r="E110" s="36">
        <v>0</v>
      </c>
      <c r="F110" s="36">
        <v>0</v>
      </c>
      <c r="G110" s="170"/>
      <c r="H110" s="149"/>
      <c r="I110" s="147"/>
      <c r="J110" s="8"/>
      <c r="K110" s="8"/>
      <c r="L110" s="8"/>
      <c r="M110" s="8"/>
      <c r="N110" s="8"/>
    </row>
    <row r="111" spans="1:14" ht="21">
      <c r="A111" s="66"/>
      <c r="B111" s="65"/>
      <c r="C111" s="35"/>
      <c r="D111" s="35"/>
      <c r="E111" s="35"/>
      <c r="F111" s="35"/>
      <c r="G111" s="170"/>
      <c r="H111" s="149"/>
      <c r="I111" s="147"/>
      <c r="J111" s="8"/>
      <c r="K111" s="8"/>
      <c r="L111" s="8"/>
      <c r="M111" s="8"/>
      <c r="N111" s="8"/>
    </row>
    <row r="112" spans="1:14" ht="21">
      <c r="A112" s="62" t="s">
        <v>37</v>
      </c>
      <c r="B112" s="65"/>
      <c r="C112" s="35">
        <f>+C114</f>
        <v>0</v>
      </c>
      <c r="D112" s="35">
        <f>+D114</f>
        <v>0</v>
      </c>
      <c r="E112" s="35">
        <f>+E114</f>
        <v>0</v>
      </c>
      <c r="F112" s="35">
        <f>+F114</f>
        <v>0</v>
      </c>
      <c r="G112" s="170"/>
      <c r="H112" s="149"/>
      <c r="I112" s="147"/>
      <c r="J112" s="8"/>
      <c r="K112" s="8"/>
      <c r="L112" s="8"/>
      <c r="M112" s="8"/>
      <c r="N112" s="8"/>
    </row>
    <row r="113" spans="1:14" ht="21">
      <c r="A113" s="66"/>
      <c r="B113" s="65"/>
      <c r="C113" s="35"/>
      <c r="D113" s="35"/>
      <c r="E113" s="35"/>
      <c r="F113" s="35"/>
      <c r="G113" s="170"/>
      <c r="H113" s="149"/>
      <c r="I113" s="147"/>
      <c r="J113" s="8"/>
      <c r="K113" s="8"/>
      <c r="L113" s="8"/>
      <c r="M113" s="8"/>
      <c r="N113" s="8"/>
    </row>
    <row r="114" spans="1:14" ht="21">
      <c r="A114" s="66"/>
      <c r="B114" s="67" t="s">
        <v>38</v>
      </c>
      <c r="C114" s="36">
        <v>0</v>
      </c>
      <c r="D114" s="36">
        <v>0</v>
      </c>
      <c r="E114" s="36">
        <v>0</v>
      </c>
      <c r="F114" s="36">
        <v>0</v>
      </c>
      <c r="G114" s="170"/>
      <c r="H114" s="149"/>
      <c r="I114" s="147"/>
      <c r="J114" s="8"/>
      <c r="K114" s="8"/>
      <c r="L114" s="8"/>
      <c r="M114" s="8"/>
      <c r="N114" s="8"/>
    </row>
    <row r="115" spans="1:14" ht="21">
      <c r="A115" s="66"/>
      <c r="B115" s="65"/>
      <c r="C115" s="35"/>
      <c r="D115" s="35"/>
      <c r="E115" s="35"/>
      <c r="F115" s="35"/>
      <c r="G115" s="170"/>
      <c r="H115" s="149"/>
      <c r="I115" s="147"/>
      <c r="J115" s="8"/>
      <c r="K115" s="8"/>
      <c r="L115" s="8"/>
      <c r="M115" s="8"/>
      <c r="N115" s="8"/>
    </row>
    <row r="116" spans="1:14" ht="21">
      <c r="A116" s="62" t="s">
        <v>39</v>
      </c>
      <c r="B116" s="65"/>
      <c r="C116" s="35">
        <f>SUM(C118:C119)</f>
        <v>0</v>
      </c>
      <c r="D116" s="35">
        <f>SUM(D118:D119)</f>
        <v>0</v>
      </c>
      <c r="E116" s="35">
        <f>SUM(E118:E119)</f>
        <v>0</v>
      </c>
      <c r="F116" s="35">
        <f>SUM(F118:F119)</f>
        <v>0</v>
      </c>
      <c r="G116" s="170"/>
      <c r="H116" s="149"/>
      <c r="I116" s="147"/>
      <c r="J116" s="8"/>
      <c r="K116" s="8"/>
      <c r="L116" s="8"/>
      <c r="M116" s="8"/>
      <c r="N116" s="8"/>
    </row>
    <row r="117" spans="1:14" ht="21">
      <c r="A117" s="66"/>
      <c r="B117" s="67" t="s">
        <v>40</v>
      </c>
      <c r="C117" s="35"/>
      <c r="D117" s="35"/>
      <c r="E117" s="35"/>
      <c r="F117" s="35"/>
      <c r="G117" s="170"/>
      <c r="H117" s="149"/>
      <c r="I117" s="147"/>
      <c r="J117" s="8"/>
      <c r="K117" s="8"/>
      <c r="L117" s="8"/>
      <c r="M117" s="8"/>
      <c r="N117" s="8"/>
    </row>
    <row r="118" spans="1:14" ht="21">
      <c r="A118" s="66"/>
      <c r="B118" s="67" t="s">
        <v>41</v>
      </c>
      <c r="C118" s="36"/>
      <c r="D118" s="36"/>
      <c r="E118" s="36"/>
      <c r="F118" s="36"/>
      <c r="G118" s="170"/>
      <c r="H118" s="149"/>
      <c r="I118" s="147"/>
      <c r="J118" s="8"/>
      <c r="K118" s="8"/>
      <c r="L118" s="8"/>
      <c r="M118" s="8"/>
      <c r="N118" s="8"/>
    </row>
    <row r="119" spans="1:14" ht="21">
      <c r="A119" s="75"/>
      <c r="B119" s="76" t="s">
        <v>62</v>
      </c>
      <c r="C119" s="37"/>
      <c r="D119" s="37"/>
      <c r="E119" s="37"/>
      <c r="F119" s="37"/>
      <c r="G119" s="170"/>
      <c r="H119" s="149"/>
      <c r="I119" s="147"/>
      <c r="J119" s="8"/>
      <c r="K119" s="8"/>
      <c r="L119" s="8"/>
      <c r="M119" s="8"/>
      <c r="N119" s="8"/>
    </row>
    <row r="120" spans="1:14" ht="13.5" customHeight="1">
      <c r="A120" s="68"/>
      <c r="B120" s="68"/>
      <c r="C120" s="38"/>
      <c r="D120" s="38"/>
      <c r="E120" s="38"/>
      <c r="F120" s="38"/>
      <c r="G120" s="170"/>
      <c r="H120" s="149"/>
      <c r="I120" s="147"/>
      <c r="J120" s="8"/>
      <c r="K120" s="8"/>
      <c r="L120" s="8"/>
      <c r="M120" s="8"/>
      <c r="N120" s="8"/>
    </row>
    <row r="121" spans="1:14" ht="21">
      <c r="A121" s="77" t="s">
        <v>46</v>
      </c>
      <c r="B121" s="78"/>
      <c r="C121" s="39">
        <f>SUM(C123+C131+C136+C140)</f>
        <v>0</v>
      </c>
      <c r="D121" s="39">
        <f>SUM(D123+D131+D136+D140)</f>
        <v>0</v>
      </c>
      <c r="E121" s="39">
        <f>SUM(E123+E131+E136+E140)</f>
        <v>0</v>
      </c>
      <c r="F121" s="39">
        <f>SUM(F123+F131+F136+F140)</f>
        <v>0</v>
      </c>
      <c r="G121" s="170"/>
      <c r="H121" s="149"/>
      <c r="I121" s="147"/>
      <c r="J121" s="8"/>
      <c r="K121" s="8"/>
      <c r="L121" s="8"/>
      <c r="M121" s="8"/>
      <c r="N121" s="8"/>
    </row>
    <row r="122" spans="1:14" ht="21">
      <c r="A122" s="62"/>
      <c r="B122" s="65"/>
      <c r="C122" s="35"/>
      <c r="D122" s="35"/>
      <c r="E122" s="35"/>
      <c r="F122" s="35"/>
      <c r="G122" s="170"/>
      <c r="H122" s="149"/>
      <c r="I122" s="147"/>
      <c r="J122" s="8"/>
      <c r="K122" s="8"/>
      <c r="L122" s="8"/>
      <c r="M122" s="8"/>
      <c r="N122" s="8"/>
    </row>
    <row r="123" spans="1:14" ht="21">
      <c r="A123" s="62" t="s">
        <v>30</v>
      </c>
      <c r="B123" s="65"/>
      <c r="C123" s="35">
        <f>SUM(C126:C129)</f>
        <v>0</v>
      </c>
      <c r="D123" s="35">
        <f>SUM(D126:D129)</f>
        <v>0</v>
      </c>
      <c r="E123" s="35">
        <f>SUM(E126:E129)</f>
        <v>0</v>
      </c>
      <c r="F123" s="35">
        <f>SUM(F126:F129)</f>
        <v>0</v>
      </c>
      <c r="G123" s="170"/>
      <c r="H123" s="149"/>
      <c r="I123" s="147"/>
      <c r="J123" s="8"/>
      <c r="K123" s="8"/>
      <c r="L123" s="8"/>
      <c r="M123" s="8"/>
      <c r="N123" s="8"/>
    </row>
    <row r="124" spans="1:14" ht="21">
      <c r="A124" s="66"/>
      <c r="B124" s="65"/>
      <c r="C124" s="35"/>
      <c r="D124" s="35"/>
      <c r="E124" s="35"/>
      <c r="F124" s="35"/>
      <c r="G124" s="170"/>
      <c r="H124" s="149"/>
      <c r="I124" s="147"/>
      <c r="J124" s="8"/>
      <c r="K124" s="8"/>
      <c r="L124" s="8"/>
      <c r="M124" s="8"/>
      <c r="N124" s="8"/>
    </row>
    <row r="125" spans="1:14" ht="21" hidden="1" outlineLevel="1">
      <c r="A125" s="66"/>
      <c r="B125" s="65"/>
      <c r="C125" s="35" t="e">
        <f>#REF!</f>
        <v>#REF!</v>
      </c>
      <c r="D125" s="35"/>
      <c r="E125" s="35"/>
      <c r="F125" s="35"/>
      <c r="G125" s="170"/>
      <c r="H125" s="149"/>
      <c r="I125" s="147"/>
      <c r="J125" s="8"/>
      <c r="K125" s="8"/>
      <c r="L125" s="8"/>
      <c r="M125" s="8"/>
      <c r="N125" s="8"/>
    </row>
    <row r="126" spans="1:14" ht="21" collapsed="1">
      <c r="A126" s="66"/>
      <c r="B126" s="67" t="s">
        <v>31</v>
      </c>
      <c r="C126" s="36"/>
      <c r="D126" s="36"/>
      <c r="E126" s="36"/>
      <c r="F126" s="36"/>
      <c r="G126" s="170"/>
      <c r="H126" s="149"/>
      <c r="I126" s="147"/>
      <c r="J126" s="8"/>
      <c r="K126" s="8"/>
      <c r="L126" s="8"/>
      <c r="M126" s="8"/>
      <c r="N126" s="8"/>
    </row>
    <row r="127" spans="1:14" ht="21">
      <c r="A127" s="66"/>
      <c r="B127" s="67" t="s">
        <v>32</v>
      </c>
      <c r="C127" s="36"/>
      <c r="D127" s="36"/>
      <c r="E127" s="36"/>
      <c r="F127" s="36"/>
      <c r="G127" s="170"/>
      <c r="H127" s="149"/>
      <c r="I127" s="147"/>
      <c r="J127" s="8"/>
      <c r="K127" s="8"/>
      <c r="L127" s="8"/>
      <c r="M127" s="8"/>
      <c r="N127" s="8"/>
    </row>
    <row r="128" spans="1:14" ht="21">
      <c r="A128" s="66"/>
      <c r="B128" s="67" t="s">
        <v>33</v>
      </c>
      <c r="C128" s="36"/>
      <c r="D128" s="36"/>
      <c r="E128" s="36"/>
      <c r="F128" s="36"/>
      <c r="G128" s="170"/>
      <c r="H128" s="149"/>
      <c r="I128" s="147"/>
      <c r="J128" s="8"/>
      <c r="K128" s="8"/>
      <c r="L128" s="8"/>
      <c r="M128" s="8"/>
      <c r="N128" s="8"/>
    </row>
    <row r="129" spans="1:14" ht="42">
      <c r="A129" s="66"/>
      <c r="B129" s="160" t="s">
        <v>64</v>
      </c>
      <c r="C129" s="36"/>
      <c r="D129" s="36"/>
      <c r="E129" s="36"/>
      <c r="F129" s="36"/>
      <c r="G129" s="170"/>
      <c r="H129" s="149"/>
      <c r="I129" s="147"/>
      <c r="J129" s="8"/>
      <c r="K129" s="8"/>
      <c r="L129" s="8"/>
      <c r="M129" s="8"/>
      <c r="N129" s="8"/>
    </row>
    <row r="130" spans="1:14" ht="21">
      <c r="A130" s="66"/>
      <c r="B130" s="65"/>
      <c r="C130" s="35"/>
      <c r="D130" s="35"/>
      <c r="E130" s="35"/>
      <c r="F130" s="35"/>
      <c r="G130" s="170"/>
      <c r="H130" s="149"/>
      <c r="I130" s="147"/>
      <c r="J130" s="8"/>
      <c r="K130" s="8"/>
      <c r="L130" s="8"/>
      <c r="M130" s="8"/>
      <c r="N130" s="8"/>
    </row>
    <row r="131" spans="1:14" ht="21">
      <c r="A131" s="62" t="s">
        <v>34</v>
      </c>
      <c r="B131" s="65"/>
      <c r="C131" s="35">
        <f>SUM(C133:C134)</f>
        <v>0</v>
      </c>
      <c r="D131" s="35">
        <f>SUM(D133:D134)</f>
        <v>0</v>
      </c>
      <c r="E131" s="35">
        <f>SUM(E133:E134)</f>
        <v>0</v>
      </c>
      <c r="F131" s="35">
        <f>SUM(F133:F134)</f>
        <v>0</v>
      </c>
      <c r="G131" s="170"/>
      <c r="H131" s="149"/>
      <c r="I131" s="147"/>
      <c r="J131" s="8"/>
      <c r="K131" s="8"/>
      <c r="L131" s="8"/>
      <c r="M131" s="8"/>
      <c r="N131" s="8"/>
    </row>
    <row r="132" spans="1:14" ht="21">
      <c r="A132" s="66"/>
      <c r="B132" s="65"/>
      <c r="C132" s="35"/>
      <c r="D132" s="35"/>
      <c r="E132" s="35"/>
      <c r="F132" s="35"/>
      <c r="G132" s="170"/>
      <c r="H132" s="149"/>
      <c r="I132" s="147"/>
      <c r="J132" s="8"/>
      <c r="K132" s="8"/>
      <c r="L132" s="8"/>
      <c r="M132" s="8"/>
      <c r="N132" s="8"/>
    </row>
    <row r="133" spans="1:14" ht="21">
      <c r="A133" s="66"/>
      <c r="B133" s="67" t="s">
        <v>35</v>
      </c>
      <c r="C133" s="36"/>
      <c r="D133" s="36"/>
      <c r="E133" s="36"/>
      <c r="F133" s="36"/>
      <c r="G133" s="170"/>
      <c r="H133" s="149"/>
      <c r="I133" s="147"/>
      <c r="J133" s="8"/>
      <c r="K133" s="8"/>
      <c r="L133" s="8"/>
      <c r="M133" s="8"/>
      <c r="N133" s="8"/>
    </row>
    <row r="134" spans="1:14" ht="21">
      <c r="A134" s="66"/>
      <c r="B134" s="67" t="s">
        <v>36</v>
      </c>
      <c r="C134" s="36"/>
      <c r="D134" s="36"/>
      <c r="E134" s="36"/>
      <c r="F134" s="36"/>
      <c r="G134" s="170"/>
      <c r="H134" s="149"/>
      <c r="I134" s="147"/>
      <c r="J134" s="8"/>
      <c r="K134" s="8"/>
      <c r="L134" s="8"/>
      <c r="M134" s="8"/>
      <c r="N134" s="8"/>
    </row>
    <row r="135" spans="1:14" ht="21">
      <c r="A135" s="66"/>
      <c r="B135" s="65"/>
      <c r="C135" s="35"/>
      <c r="D135" s="35"/>
      <c r="E135" s="35"/>
      <c r="F135" s="35"/>
      <c r="G135" s="170"/>
      <c r="H135" s="149"/>
      <c r="I135" s="147"/>
      <c r="J135" s="8"/>
      <c r="K135" s="8"/>
      <c r="L135" s="8"/>
      <c r="M135" s="8"/>
      <c r="N135" s="8"/>
    </row>
    <row r="136" spans="1:14" ht="21">
      <c r="A136" s="62" t="s">
        <v>37</v>
      </c>
      <c r="B136" s="65"/>
      <c r="C136" s="35">
        <f>+C138</f>
        <v>0</v>
      </c>
      <c r="D136" s="35">
        <f>+D138</f>
        <v>0</v>
      </c>
      <c r="E136" s="35">
        <f>+E138</f>
        <v>0</v>
      </c>
      <c r="F136" s="35">
        <f>+F138</f>
        <v>0</v>
      </c>
      <c r="G136" s="170"/>
      <c r="H136" s="149"/>
      <c r="I136" s="147"/>
      <c r="J136" s="8"/>
      <c r="K136" s="8"/>
      <c r="L136" s="8"/>
      <c r="M136" s="8"/>
      <c r="N136" s="8"/>
    </row>
    <row r="137" spans="1:14" ht="21">
      <c r="A137" s="62"/>
      <c r="B137" s="65"/>
      <c r="C137" s="35"/>
      <c r="D137" s="35"/>
      <c r="E137" s="35"/>
      <c r="F137" s="35"/>
      <c r="G137" s="170"/>
      <c r="H137" s="149"/>
      <c r="I137" s="147"/>
      <c r="J137" s="8"/>
      <c r="K137" s="8"/>
      <c r="L137" s="8"/>
      <c r="M137" s="8"/>
      <c r="N137" s="8"/>
    </row>
    <row r="138" spans="1:14" ht="21">
      <c r="A138" s="62"/>
      <c r="B138" s="67" t="s">
        <v>63</v>
      </c>
      <c r="C138" s="36"/>
      <c r="D138" s="36"/>
      <c r="E138" s="36"/>
      <c r="F138" s="36"/>
      <c r="G138" s="170"/>
      <c r="H138" s="149"/>
      <c r="I138" s="147"/>
      <c r="J138" s="8"/>
      <c r="K138" s="8"/>
      <c r="L138" s="8"/>
      <c r="M138" s="8"/>
      <c r="N138" s="8"/>
    </row>
    <row r="139" spans="1:14" ht="21">
      <c r="A139" s="62"/>
      <c r="B139" s="65"/>
      <c r="C139" s="35"/>
      <c r="D139" s="35"/>
      <c r="E139" s="35"/>
      <c r="F139" s="35"/>
      <c r="G139" s="170"/>
      <c r="H139" s="149"/>
      <c r="I139" s="147"/>
      <c r="J139" s="8"/>
      <c r="K139" s="8"/>
      <c r="L139" s="8"/>
      <c r="M139" s="8"/>
      <c r="N139" s="8"/>
    </row>
    <row r="140" spans="1:14" ht="21">
      <c r="A140" s="62" t="s">
        <v>39</v>
      </c>
      <c r="B140" s="65"/>
      <c r="C140" s="35">
        <f>SUM(C142:C143)</f>
        <v>0</v>
      </c>
      <c r="D140" s="35">
        <f>SUM(D142:D143)</f>
        <v>0</v>
      </c>
      <c r="E140" s="35">
        <f>SUM(E142:E143)</f>
        <v>0</v>
      </c>
      <c r="F140" s="35">
        <f>SUM(F142:F143)</f>
        <v>0</v>
      </c>
      <c r="G140" s="170"/>
      <c r="H140" s="149"/>
      <c r="I140" s="147"/>
      <c r="J140" s="8"/>
      <c r="K140" s="8"/>
      <c r="L140" s="8"/>
      <c r="M140" s="8"/>
      <c r="N140" s="8"/>
    </row>
    <row r="141" spans="1:14" ht="21">
      <c r="A141" s="66"/>
      <c r="B141" s="67" t="s">
        <v>40</v>
      </c>
      <c r="C141" s="35"/>
      <c r="D141" s="35"/>
      <c r="E141" s="35"/>
      <c r="F141" s="35"/>
      <c r="G141" s="170"/>
      <c r="H141" s="149"/>
      <c r="I141" s="147"/>
      <c r="J141" s="8"/>
      <c r="K141" s="8"/>
      <c r="L141" s="8"/>
      <c r="M141" s="8"/>
      <c r="N141" s="8"/>
    </row>
    <row r="142" spans="1:14" ht="21">
      <c r="A142" s="66"/>
      <c r="B142" s="67" t="s">
        <v>41</v>
      </c>
      <c r="C142" s="36"/>
      <c r="D142" s="36"/>
      <c r="E142" s="36"/>
      <c r="F142" s="36"/>
      <c r="G142" s="170"/>
      <c r="H142" s="149"/>
      <c r="I142" s="147"/>
      <c r="J142" s="8"/>
      <c r="K142" s="8"/>
      <c r="L142" s="8"/>
      <c r="M142" s="8"/>
      <c r="N142" s="8"/>
    </row>
    <row r="143" spans="1:14" ht="21">
      <c r="A143" s="75"/>
      <c r="B143" s="76" t="s">
        <v>62</v>
      </c>
      <c r="C143" s="37"/>
      <c r="D143" s="37"/>
      <c r="E143" s="37"/>
      <c r="F143" s="37"/>
      <c r="G143" s="170"/>
      <c r="H143" s="149"/>
      <c r="I143" s="147"/>
      <c r="J143" s="8"/>
      <c r="K143" s="8"/>
      <c r="L143" s="8"/>
      <c r="M143" s="8"/>
      <c r="N143" s="8"/>
    </row>
    <row r="144" spans="1:14" ht="15.75" customHeight="1">
      <c r="A144" s="68"/>
      <c r="B144" s="68"/>
      <c r="C144" s="38"/>
      <c r="D144" s="38"/>
      <c r="E144" s="38"/>
      <c r="F144" s="38"/>
      <c r="G144" s="147"/>
      <c r="H144" s="149"/>
      <c r="I144" s="147"/>
      <c r="J144" s="8"/>
      <c r="K144" s="8"/>
      <c r="L144" s="8"/>
      <c r="M144" s="8"/>
      <c r="N144" s="8"/>
    </row>
    <row r="145" spans="1:15" ht="21">
      <c r="A145" s="77" t="s">
        <v>47</v>
      </c>
      <c r="B145" s="81"/>
      <c r="C145" s="39">
        <f>SUM(C147+C154+C159+C163)</f>
        <v>83494457</v>
      </c>
      <c r="D145" s="39">
        <f>SUM(D147+D154+D159+D163)</f>
        <v>84647457</v>
      </c>
      <c r="E145" s="39">
        <f>SUM(E147+E154+E159+E163)</f>
        <v>60653648</v>
      </c>
      <c r="F145" s="39">
        <f>SUM(F147+F154+F159+F163)</f>
        <v>47434828.110000007</v>
      </c>
      <c r="G145" s="147"/>
      <c r="H145" s="149"/>
      <c r="I145" s="147"/>
      <c r="J145" s="174"/>
      <c r="K145" s="174"/>
      <c r="L145" s="174"/>
      <c r="M145" s="174"/>
      <c r="N145" s="174"/>
      <c r="O145" s="174"/>
    </row>
    <row r="146" spans="1:15" ht="21">
      <c r="A146" s="62"/>
      <c r="B146" s="67"/>
      <c r="C146" s="35"/>
      <c r="D146" s="35"/>
      <c r="E146" s="35"/>
      <c r="F146" s="35"/>
      <c r="G146" s="147"/>
      <c r="H146" s="149"/>
      <c r="I146" s="147"/>
      <c r="J146" s="174"/>
      <c r="K146" s="174"/>
      <c r="L146" s="174"/>
      <c r="M146" s="174"/>
      <c r="N146" s="174"/>
      <c r="O146" s="174"/>
    </row>
    <row r="147" spans="1:15" ht="21">
      <c r="A147" s="62" t="s">
        <v>30</v>
      </c>
      <c r="B147" s="67"/>
      <c r="C147" s="35">
        <f>SUM(C149:C152)</f>
        <v>83494457</v>
      </c>
      <c r="D147" s="35">
        <f>SUM(D149:D152)</f>
        <v>83479457</v>
      </c>
      <c r="E147" s="35">
        <f>SUM(E149:E152)</f>
        <v>59485648</v>
      </c>
      <c r="F147" s="35">
        <f>SUM(F149:F152)</f>
        <v>47415158.110000007</v>
      </c>
      <c r="G147" s="147"/>
      <c r="H147" s="149"/>
      <c r="I147" s="147"/>
      <c r="J147" s="155"/>
      <c r="K147" s="155"/>
      <c r="L147" s="155"/>
      <c r="M147" s="155"/>
      <c r="N147" s="155"/>
      <c r="O147" s="155"/>
    </row>
    <row r="148" spans="1:15" ht="21">
      <c r="A148" s="66"/>
      <c r="B148" s="65"/>
      <c r="C148" s="35"/>
      <c r="D148" s="35"/>
      <c r="E148" s="35"/>
      <c r="F148" s="35"/>
      <c r="G148" s="147"/>
      <c r="H148" s="149"/>
      <c r="I148" s="147"/>
      <c r="J148" s="155"/>
      <c r="K148" s="155"/>
      <c r="L148" s="155"/>
      <c r="M148" s="155"/>
      <c r="N148" s="155"/>
      <c r="O148" s="155"/>
    </row>
    <row r="149" spans="1:15" ht="21">
      <c r="A149" s="66"/>
      <c r="B149" s="67" t="s">
        <v>31</v>
      </c>
      <c r="C149" s="35">
        <v>47558705</v>
      </c>
      <c r="D149" s="35">
        <v>47856705</v>
      </c>
      <c r="E149" s="35">
        <v>32442608</v>
      </c>
      <c r="F149" s="35">
        <v>28008110.360000003</v>
      </c>
      <c r="G149" s="147"/>
      <c r="H149" s="149"/>
      <c r="I149" s="147"/>
      <c r="J149" s="155"/>
      <c r="K149" s="155"/>
      <c r="L149" s="155"/>
      <c r="M149" s="155"/>
      <c r="N149" s="155"/>
      <c r="O149" s="155"/>
    </row>
    <row r="150" spans="1:15" ht="21">
      <c r="A150" s="66"/>
      <c r="B150" s="67" t="s">
        <v>32</v>
      </c>
      <c r="C150" s="35">
        <v>1655100</v>
      </c>
      <c r="D150" s="35">
        <v>1655100</v>
      </c>
      <c r="E150" s="35">
        <v>1527091</v>
      </c>
      <c r="F150" s="35">
        <v>715853.10000000009</v>
      </c>
      <c r="G150" s="147"/>
      <c r="H150" s="149"/>
      <c r="I150" s="147"/>
      <c r="J150" s="155"/>
      <c r="K150" s="155"/>
      <c r="L150" s="155"/>
      <c r="M150" s="155"/>
      <c r="N150" s="155"/>
      <c r="O150" s="155"/>
    </row>
    <row r="151" spans="1:15" ht="21">
      <c r="A151" s="66"/>
      <c r="B151" s="67" t="s">
        <v>33</v>
      </c>
      <c r="C151" s="35">
        <v>30280652</v>
      </c>
      <c r="D151" s="35">
        <v>29967652</v>
      </c>
      <c r="E151" s="35">
        <v>22606861</v>
      </c>
      <c r="F151" s="35">
        <v>15782106.65</v>
      </c>
      <c r="G151" s="147"/>
      <c r="H151" s="149"/>
      <c r="I151" s="147"/>
      <c r="J151" s="155"/>
      <c r="K151" s="155"/>
      <c r="L151" s="155"/>
      <c r="M151" s="155"/>
      <c r="N151" s="155"/>
      <c r="O151" s="155"/>
    </row>
    <row r="152" spans="1:15" ht="42">
      <c r="A152" s="66"/>
      <c r="B152" s="160" t="s">
        <v>64</v>
      </c>
      <c r="C152" s="35">
        <v>4000000</v>
      </c>
      <c r="D152" s="35">
        <v>4000000</v>
      </c>
      <c r="E152" s="35">
        <v>2909088</v>
      </c>
      <c r="F152" s="35">
        <v>2909088</v>
      </c>
      <c r="G152" s="147"/>
      <c r="H152" s="149"/>
      <c r="I152" s="147"/>
      <c r="J152" s="155"/>
      <c r="K152" s="155"/>
      <c r="L152" s="155"/>
      <c r="M152" s="155"/>
      <c r="N152" s="155"/>
      <c r="O152" s="155"/>
    </row>
    <row r="153" spans="1:15" ht="21">
      <c r="A153" s="66"/>
      <c r="B153" s="67"/>
      <c r="C153" s="35"/>
      <c r="D153" s="35"/>
      <c r="E153" s="35"/>
      <c r="F153" s="35"/>
      <c r="G153" s="147"/>
      <c r="H153" s="149"/>
      <c r="I153" s="147"/>
      <c r="J153" s="155"/>
      <c r="K153" s="155"/>
      <c r="L153" s="155"/>
      <c r="M153" s="155"/>
      <c r="N153" s="155"/>
      <c r="O153" s="155"/>
    </row>
    <row r="154" spans="1:15" ht="21">
      <c r="A154" s="62" t="s">
        <v>34</v>
      </c>
      <c r="B154" s="65"/>
      <c r="C154" s="35">
        <v>0</v>
      </c>
      <c r="D154" s="35">
        <v>1168000</v>
      </c>
      <c r="E154" s="35">
        <v>1168000</v>
      </c>
      <c r="F154" s="35">
        <v>19670</v>
      </c>
      <c r="G154" s="147"/>
      <c r="H154" s="149"/>
      <c r="I154" s="147"/>
      <c r="J154" s="155"/>
      <c r="K154" s="155"/>
      <c r="L154" s="155"/>
      <c r="M154" s="155"/>
      <c r="N154" s="155"/>
      <c r="O154" s="155"/>
    </row>
    <row r="155" spans="1:15" ht="21">
      <c r="A155" s="66"/>
      <c r="B155" s="65"/>
      <c r="C155" s="35"/>
      <c r="D155" s="35"/>
      <c r="E155" s="35"/>
      <c r="F155" s="35"/>
      <c r="G155" s="147"/>
      <c r="H155" s="149"/>
      <c r="I155" s="147"/>
      <c r="J155" s="155"/>
      <c r="K155" s="155"/>
      <c r="L155" s="155"/>
      <c r="M155" s="147"/>
      <c r="N155" s="175"/>
    </row>
    <row r="156" spans="1:15" ht="21">
      <c r="A156" s="66"/>
      <c r="B156" s="67" t="s">
        <v>35</v>
      </c>
      <c r="C156" s="35">
        <v>0</v>
      </c>
      <c r="D156" s="35">
        <v>1168000</v>
      </c>
      <c r="E156" s="35">
        <v>1168000</v>
      </c>
      <c r="F156" s="35">
        <v>19670</v>
      </c>
      <c r="G156" s="147"/>
      <c r="H156" s="149"/>
      <c r="I156" s="147"/>
      <c r="J156" s="155"/>
      <c r="K156" s="155"/>
      <c r="L156" s="155"/>
      <c r="M156" s="147"/>
      <c r="N156" s="175"/>
    </row>
    <row r="157" spans="1:15" ht="21">
      <c r="A157" s="66"/>
      <c r="B157" s="67" t="s">
        <v>36</v>
      </c>
      <c r="C157" s="35">
        <v>0</v>
      </c>
      <c r="D157" s="35">
        <v>0</v>
      </c>
      <c r="E157" s="35">
        <v>0</v>
      </c>
      <c r="F157" s="35">
        <v>0</v>
      </c>
      <c r="G157" s="147"/>
      <c r="H157" s="149"/>
      <c r="I157" s="147"/>
      <c r="J157" s="8"/>
      <c r="K157" s="8"/>
      <c r="L157" s="157"/>
      <c r="M157" s="157"/>
      <c r="N157" s="157"/>
    </row>
    <row r="158" spans="1:15" ht="21">
      <c r="A158" s="66"/>
      <c r="B158" s="65"/>
      <c r="C158" s="35"/>
      <c r="D158" s="35"/>
      <c r="E158" s="35"/>
      <c r="F158" s="35"/>
      <c r="G158" s="170"/>
      <c r="H158" s="149"/>
      <c r="I158" s="147"/>
      <c r="J158" s="8"/>
      <c r="K158" s="8"/>
      <c r="L158" s="8"/>
      <c r="M158" s="8"/>
      <c r="N158" s="8"/>
    </row>
    <row r="159" spans="1:15" ht="21">
      <c r="A159" s="62" t="s">
        <v>37</v>
      </c>
      <c r="B159" s="65"/>
      <c r="C159" s="35">
        <v>0</v>
      </c>
      <c r="D159" s="35">
        <v>0</v>
      </c>
      <c r="E159" s="35">
        <v>0</v>
      </c>
      <c r="F159" s="35">
        <v>0</v>
      </c>
      <c r="G159" s="170"/>
      <c r="H159" s="149"/>
      <c r="I159" s="147"/>
      <c r="J159" s="8"/>
      <c r="K159" s="8"/>
      <c r="L159" s="171"/>
      <c r="M159" s="171"/>
      <c r="N159" s="171"/>
    </row>
    <row r="160" spans="1:15" ht="21">
      <c r="A160" s="66"/>
      <c r="B160" s="65"/>
      <c r="C160" s="35"/>
      <c r="D160" s="35"/>
      <c r="E160" s="35"/>
      <c r="F160" s="35"/>
      <c r="G160" s="170"/>
      <c r="H160" s="149"/>
      <c r="I160" s="147"/>
      <c r="J160" s="8"/>
      <c r="K160" s="8"/>
      <c r="L160" s="8"/>
      <c r="M160" s="8"/>
      <c r="N160" s="8"/>
    </row>
    <row r="161" spans="1:14" ht="21">
      <c r="A161" s="66"/>
      <c r="B161" s="67" t="s">
        <v>63</v>
      </c>
      <c r="C161" s="36">
        <v>0</v>
      </c>
      <c r="D161" s="36">
        <v>0</v>
      </c>
      <c r="E161" s="36">
        <v>0</v>
      </c>
      <c r="F161" s="36">
        <v>0</v>
      </c>
      <c r="G161" s="170"/>
      <c r="H161" s="149"/>
      <c r="I161" s="147"/>
      <c r="J161" s="8"/>
      <c r="K161" s="8"/>
      <c r="L161" s="8"/>
      <c r="M161" s="8"/>
      <c r="N161" s="8"/>
    </row>
    <row r="162" spans="1:14" ht="16.5" customHeight="1">
      <c r="A162" s="66"/>
      <c r="B162" s="65"/>
      <c r="C162" s="35"/>
      <c r="D162" s="35"/>
      <c r="E162" s="35"/>
      <c r="F162" s="35"/>
      <c r="G162" s="170"/>
      <c r="H162" s="149"/>
      <c r="I162" s="147"/>
      <c r="J162" s="8"/>
      <c r="K162" s="8"/>
      <c r="L162" s="8"/>
      <c r="M162" s="8"/>
      <c r="N162" s="8"/>
    </row>
    <row r="163" spans="1:14" ht="21">
      <c r="A163" s="62" t="s">
        <v>39</v>
      </c>
      <c r="B163" s="65"/>
      <c r="C163" s="35">
        <v>0</v>
      </c>
      <c r="D163" s="35">
        <v>0</v>
      </c>
      <c r="E163" s="35">
        <v>0</v>
      </c>
      <c r="F163" s="35">
        <v>0</v>
      </c>
      <c r="G163" s="170"/>
      <c r="H163" s="149"/>
      <c r="I163" s="147"/>
      <c r="J163" s="8"/>
      <c r="K163" s="8"/>
      <c r="L163" s="8"/>
      <c r="M163" s="8"/>
      <c r="N163" s="8"/>
    </row>
    <row r="164" spans="1:14" ht="15" customHeight="1">
      <c r="A164" s="66"/>
      <c r="B164" s="67" t="s">
        <v>40</v>
      </c>
      <c r="C164" s="35"/>
      <c r="D164" s="35"/>
      <c r="E164" s="35"/>
      <c r="F164" s="35"/>
      <c r="G164" s="170"/>
      <c r="H164" s="149"/>
      <c r="I164" s="147"/>
      <c r="J164" s="8"/>
      <c r="K164" s="8"/>
      <c r="L164" s="8"/>
      <c r="M164" s="8"/>
      <c r="N164" s="8"/>
    </row>
    <row r="165" spans="1:14" ht="21">
      <c r="A165" s="66"/>
      <c r="B165" s="67" t="s">
        <v>41</v>
      </c>
      <c r="C165" s="36">
        <v>0</v>
      </c>
      <c r="D165" s="36">
        <v>0</v>
      </c>
      <c r="E165" s="36">
        <v>0</v>
      </c>
      <c r="F165" s="36">
        <v>0</v>
      </c>
      <c r="G165" s="170"/>
      <c r="H165" s="149"/>
      <c r="I165" s="147"/>
      <c r="J165" s="8"/>
      <c r="K165" s="8"/>
      <c r="L165" s="8"/>
      <c r="M165" s="8"/>
      <c r="N165" s="8"/>
    </row>
    <row r="166" spans="1:14" ht="21">
      <c r="A166" s="75"/>
      <c r="B166" s="76" t="s">
        <v>62</v>
      </c>
      <c r="C166" s="37">
        <v>0</v>
      </c>
      <c r="D166" s="37">
        <v>0</v>
      </c>
      <c r="E166" s="37">
        <v>0</v>
      </c>
      <c r="F166" s="37">
        <v>0</v>
      </c>
      <c r="G166" s="170"/>
      <c r="H166" s="149"/>
      <c r="I166" s="147"/>
      <c r="J166" s="8"/>
      <c r="K166" s="8"/>
      <c r="L166" s="8"/>
      <c r="M166" s="8"/>
      <c r="N166" s="8"/>
    </row>
    <row r="167" spans="1:14" ht="13.5" customHeight="1">
      <c r="A167" s="68"/>
      <c r="B167" s="68"/>
      <c r="C167" s="38"/>
      <c r="D167" s="38"/>
      <c r="E167" s="38"/>
      <c r="F167" s="38"/>
      <c r="G167" s="170"/>
      <c r="H167" s="149"/>
      <c r="I167" s="147"/>
      <c r="J167" s="8"/>
      <c r="K167" s="8"/>
      <c r="L167" s="8"/>
      <c r="M167" s="8"/>
      <c r="N167" s="8"/>
    </row>
    <row r="168" spans="1:14" ht="21">
      <c r="A168" s="82" t="s">
        <v>48</v>
      </c>
      <c r="B168" s="70"/>
      <c r="C168" s="42">
        <f>+C43</f>
        <v>83494457</v>
      </c>
      <c r="D168" s="42">
        <f>+D43</f>
        <v>84647457</v>
      </c>
      <c r="E168" s="42">
        <f>+E43</f>
        <v>60683648</v>
      </c>
      <c r="F168" s="42">
        <f>+F43</f>
        <v>60016220.029999994</v>
      </c>
      <c r="G168" s="170"/>
      <c r="H168" s="149"/>
      <c r="I168" s="147"/>
      <c r="J168" s="8"/>
      <c r="K168" s="8"/>
      <c r="L168" s="8"/>
      <c r="M168" s="8"/>
      <c r="N168" s="8"/>
    </row>
    <row r="169" spans="1:14" ht="9.75" customHeight="1">
      <c r="A169" s="69"/>
      <c r="B169" s="70"/>
      <c r="C169" s="43"/>
      <c r="D169" s="43"/>
      <c r="E169" s="43"/>
      <c r="F169" s="43"/>
      <c r="G169" s="170"/>
      <c r="H169" s="149"/>
      <c r="I169" s="147"/>
      <c r="J169" s="8"/>
      <c r="K169" s="8"/>
      <c r="L169" s="8"/>
      <c r="M169" s="8"/>
      <c r="N169" s="8"/>
    </row>
    <row r="170" spans="1:14" ht="21">
      <c r="A170" s="82" t="s">
        <v>49</v>
      </c>
      <c r="B170" s="70"/>
      <c r="C170" s="42">
        <f>+C145</f>
        <v>83494457</v>
      </c>
      <c r="D170" s="42">
        <f>+D145</f>
        <v>84647457</v>
      </c>
      <c r="E170" s="42">
        <f>+E145</f>
        <v>60653648</v>
      </c>
      <c r="F170" s="42">
        <f>+F145</f>
        <v>47434828.110000007</v>
      </c>
      <c r="G170" s="170"/>
      <c r="H170" s="149"/>
      <c r="I170" s="147"/>
      <c r="J170" s="8"/>
      <c r="K170" s="8"/>
      <c r="L170" s="8"/>
      <c r="M170" s="8"/>
      <c r="N170" s="8"/>
    </row>
    <row r="171" spans="1:14" ht="9.75" customHeight="1">
      <c r="A171" s="69"/>
      <c r="B171" s="70"/>
      <c r="C171" s="43"/>
      <c r="D171" s="43"/>
      <c r="E171" s="43"/>
      <c r="F171" s="43"/>
      <c r="G171" s="170"/>
      <c r="H171" s="149"/>
      <c r="I171" s="147"/>
      <c r="J171" s="8"/>
      <c r="K171" s="8"/>
      <c r="L171" s="8"/>
      <c r="M171" s="8"/>
      <c r="N171" s="8"/>
    </row>
    <row r="172" spans="1:14" ht="21">
      <c r="A172" s="82" t="s">
        <v>50</v>
      </c>
      <c r="B172" s="70"/>
      <c r="C172" s="42">
        <f>+C168-C170</f>
        <v>0</v>
      </c>
      <c r="D172" s="42">
        <f t="shared" ref="D172:E172" si="1">+D168-D170</f>
        <v>0</v>
      </c>
      <c r="E172" s="42">
        <f t="shared" si="1"/>
        <v>30000</v>
      </c>
      <c r="F172" s="42">
        <f>+F168-F170</f>
        <v>12581391.919999987</v>
      </c>
      <c r="G172" s="170"/>
      <c r="H172" s="149"/>
      <c r="I172" s="147"/>
      <c r="J172" s="8"/>
      <c r="K172" s="8"/>
      <c r="L172" s="8"/>
      <c r="M172" s="8"/>
      <c r="N172" s="8"/>
    </row>
    <row r="173" spans="1:14" ht="9.75" customHeight="1">
      <c r="A173" s="69"/>
      <c r="B173" s="70"/>
      <c r="C173" s="43"/>
      <c r="D173" s="43"/>
      <c r="E173" s="43"/>
      <c r="F173" s="43"/>
      <c r="G173" s="170"/>
      <c r="H173" s="149"/>
      <c r="I173" s="147"/>
      <c r="J173" s="8"/>
      <c r="K173" s="8"/>
      <c r="L173" s="8"/>
      <c r="M173" s="8"/>
      <c r="N173" s="8"/>
    </row>
    <row r="174" spans="1:14" ht="21">
      <c r="A174" s="82" t="s">
        <v>51</v>
      </c>
      <c r="B174" s="70"/>
      <c r="C174" s="42">
        <f>+C11</f>
        <v>2154865.48</v>
      </c>
      <c r="D174" s="42">
        <f>+D172+D11</f>
        <v>12150331.290000001</v>
      </c>
      <c r="E174" s="42"/>
      <c r="F174" s="42">
        <f>+F172+F11</f>
        <v>12581391.919999987</v>
      </c>
      <c r="G174" s="170"/>
      <c r="H174" s="149"/>
      <c r="I174" s="147"/>
      <c r="J174" s="8"/>
      <c r="K174" s="8"/>
      <c r="L174" s="8"/>
      <c r="M174" s="8"/>
      <c r="N174" s="8"/>
    </row>
    <row r="175" spans="1:14" ht="21">
      <c r="A175" s="83" t="s">
        <v>52</v>
      </c>
      <c r="B175" s="68"/>
      <c r="C175" s="84"/>
      <c r="D175" s="68"/>
      <c r="E175" s="68"/>
      <c r="F175" s="68"/>
      <c r="G175" s="8"/>
      <c r="H175" s="8"/>
      <c r="I175" s="8"/>
      <c r="J175" s="8"/>
      <c r="K175" s="8"/>
      <c r="L175" s="8"/>
      <c r="M175" s="8"/>
      <c r="N175" s="8"/>
    </row>
    <row r="176" spans="1:14" ht="21">
      <c r="A176" s="68"/>
      <c r="B176" s="68"/>
      <c r="C176" s="84"/>
      <c r="D176" s="68"/>
      <c r="E176" s="68"/>
      <c r="F176" s="68"/>
      <c r="G176" s="8"/>
      <c r="H176" s="8"/>
      <c r="I176" s="8"/>
      <c r="J176" s="8"/>
      <c r="K176" s="8"/>
      <c r="L176" s="8"/>
      <c r="M176" s="8"/>
      <c r="N176" s="8"/>
    </row>
    <row r="177" spans="1:14" ht="21">
      <c r="A177" s="68"/>
      <c r="B177" s="161" t="s">
        <v>53</v>
      </c>
      <c r="C177" s="84"/>
      <c r="D177" s="179" t="s">
        <v>54</v>
      </c>
      <c r="E177" s="179"/>
      <c r="F177" s="68"/>
      <c r="G177" s="8"/>
      <c r="H177" s="8"/>
      <c r="I177" s="8"/>
      <c r="J177" s="8"/>
      <c r="K177" s="8"/>
      <c r="L177" s="8"/>
      <c r="M177" s="8"/>
      <c r="N177" s="8"/>
    </row>
    <row r="178" spans="1:14" ht="21">
      <c r="A178" s="68"/>
      <c r="B178" s="161" t="s">
        <v>55</v>
      </c>
      <c r="C178" s="86"/>
      <c r="D178" s="179" t="s">
        <v>70</v>
      </c>
      <c r="E178" s="179"/>
      <c r="F178" s="68"/>
      <c r="G178" s="8"/>
      <c r="H178" s="8"/>
      <c r="I178" s="8"/>
      <c r="J178" s="8"/>
      <c r="K178" s="8"/>
      <c r="L178" s="8"/>
      <c r="M178" s="8"/>
      <c r="N178" s="8"/>
    </row>
    <row r="179" spans="1:14" ht="21">
      <c r="A179" s="68"/>
      <c r="B179" s="87"/>
      <c r="C179" s="86"/>
      <c r="D179" s="87"/>
      <c r="E179" s="87"/>
      <c r="F179" s="68"/>
      <c r="G179" s="8"/>
      <c r="H179" s="8"/>
      <c r="I179" s="8"/>
      <c r="J179" s="8"/>
      <c r="K179" s="8"/>
      <c r="L179" s="8"/>
      <c r="M179" s="8"/>
      <c r="N179" s="8"/>
    </row>
    <row r="180" spans="1:14" ht="21">
      <c r="A180" s="68"/>
      <c r="B180" s="76"/>
      <c r="C180" s="86"/>
      <c r="D180" s="76"/>
      <c r="E180" s="76"/>
      <c r="F180" s="68"/>
      <c r="G180" s="8"/>
      <c r="H180" s="8"/>
      <c r="I180" s="8"/>
      <c r="J180" s="8"/>
      <c r="K180" s="8"/>
      <c r="L180" s="8"/>
      <c r="M180" s="8"/>
      <c r="N180" s="8"/>
    </row>
    <row r="181" spans="1:14" ht="21">
      <c r="A181" s="68"/>
      <c r="B181" s="161" t="s">
        <v>56</v>
      </c>
      <c r="C181" s="86"/>
      <c r="D181" s="88" t="s">
        <v>56</v>
      </c>
      <c r="E181" s="88"/>
      <c r="F181" s="68"/>
      <c r="G181" s="8"/>
      <c r="H181" s="8"/>
      <c r="I181" s="8"/>
      <c r="J181" s="8"/>
      <c r="K181" s="8"/>
      <c r="L181" s="8"/>
      <c r="M181" s="8"/>
      <c r="N181" s="8"/>
    </row>
    <row r="184" spans="1:14">
      <c r="E184" s="12"/>
    </row>
    <row r="185" spans="1:14">
      <c r="D185" s="11"/>
      <c r="E185" s="13"/>
      <c r="F185" s="12"/>
    </row>
    <row r="186" spans="1:14">
      <c r="D186" s="11"/>
    </row>
    <row r="187" spans="1:14">
      <c r="D187" s="11"/>
    </row>
    <row r="188" spans="1:14">
      <c r="D188" s="11"/>
      <c r="E188" s="11"/>
      <c r="F188" s="11"/>
      <c r="H188" s="14"/>
    </row>
    <row r="189" spans="1:14">
      <c r="H189" s="14"/>
    </row>
    <row r="190" spans="1:14">
      <c r="F190" s="12"/>
      <c r="H190" s="14"/>
    </row>
    <row r="191" spans="1:14">
      <c r="F191" s="12"/>
      <c r="H191" s="14"/>
    </row>
    <row r="192" spans="1:14">
      <c r="F192" s="12"/>
      <c r="H192" s="14"/>
    </row>
    <row r="193" spans="5:8">
      <c r="F193" s="12"/>
      <c r="H193" s="14"/>
    </row>
    <row r="194" spans="5:8">
      <c r="F194" s="12"/>
      <c r="H194" s="14"/>
    </row>
    <row r="195" spans="5:8">
      <c r="F195" s="12"/>
      <c r="H195" s="14"/>
    </row>
    <row r="197" spans="5:8">
      <c r="E197" s="5" t="s">
        <v>71</v>
      </c>
    </row>
  </sheetData>
  <dataConsolidate link="1">
    <dataRefs count="1">
      <dataRef ref="N109" sheet="ANALITICO" r:id="rId1"/>
    </dataRefs>
  </dataConsolidate>
  <mergeCells count="3">
    <mergeCell ref="A96:F96"/>
    <mergeCell ref="D177:E177"/>
    <mergeCell ref="D178:E178"/>
  </mergeCells>
  <printOptions horizontalCentered="1"/>
  <pageMargins left="0.19685039370078741" right="0.19685039370078741" top="0.35433070866141736" bottom="0.19685039370078741" header="0" footer="0"/>
  <pageSetup scale="38" orientation="portrait" r:id="rId2"/>
  <headerFooter alignWithMargins="0"/>
  <rowBreaks count="1" manualBreakCount="1">
    <brk id="96" max="5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Tabla</vt:lpstr>
      <vt:lpstr>FLUJO DE EFECTIVO 2014</vt:lpstr>
      <vt:lpstr>FLUJO DE EFECTIVO 2015</vt:lpstr>
      <vt:lpstr>FLUJO DE EFECTIVO 2016</vt:lpstr>
      <vt:lpstr>'FLUJO DE EFECTIVO 2014'!Área_de_impresión</vt:lpstr>
      <vt:lpstr>'FLUJO DE EFECTIVO 2015'!Área_de_impresión</vt:lpstr>
      <vt:lpstr>'FLUJO DE EFECTIVO 2016'!Área_de_impresión</vt:lpstr>
      <vt:lpstr>'FLUJO DE EFECTIVO 2014'!Títulos_a_imprimir</vt:lpstr>
      <vt:lpstr>'FLUJO DE EFECTIVO 2015'!Títulos_a_imprimir</vt:lpstr>
      <vt:lpstr>'FLUJO DE EFECTIVO 2016'!Títulos_a_imprimir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alejandra_rojo</cp:lastModifiedBy>
  <dcterms:created xsi:type="dcterms:W3CDTF">2012-02-01T19:05:07Z</dcterms:created>
  <dcterms:modified xsi:type="dcterms:W3CDTF">2016-11-24T15:48:19Z</dcterms:modified>
</cp:coreProperties>
</file>