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1835" tabRatio="842" firstSheet="4" activeTab="4"/>
  </bookViews>
  <sheets>
    <sheet name="BANCARIA" sheetId="6" state="hidden" r:id="rId1"/>
    <sheet name="GUBERNAMENTAL" sheetId="7" state="hidden" r:id="rId2"/>
    <sheet name="PROPIA Y SOCIAL" sheetId="8" state="hidden" r:id="rId3"/>
    <sheet name="POA 2017 (montos_sin_actvsm)" sheetId="11" state="hidden" r:id="rId4"/>
    <sheet name="POA 2017 (montos)" sheetId="12" r:id="rId5"/>
    <sheet name="estimacion comisiones bancarias" sheetId="24" state="hidden" r:id="rId6"/>
    <sheet name="COMPARATIVOS" sheetId="16" state="hidden" r:id="rId7"/>
  </sheets>
  <externalReferences>
    <externalReference r:id="rId8"/>
  </externalReferences>
  <definedNames>
    <definedName name="_xlnm.Print_Area" localSheetId="0">BANCARIA!$A$1:$F$11</definedName>
    <definedName name="_xlnm.Print_Area" localSheetId="6">COMPARATIVOS!$A$6:$N$15</definedName>
    <definedName name="_xlnm.Print_Area" localSheetId="1">GUBERNAMENTAL!$A$1:$F$82</definedName>
    <definedName name="_xlnm.Print_Area" localSheetId="4">'POA 2017 (montos)'!$A$5:$N$110</definedName>
    <definedName name="_xlnm.Print_Area" localSheetId="3">'POA 2017 (montos_sin_actvsm)'!$A$5:$N$110</definedName>
    <definedName name="_xlnm.Print_Area" localSheetId="2">'PROPIA Y SOCIAL'!$A$1:$F$38</definedName>
    <definedName name="_xlnm.Print_Titles" localSheetId="6">COMPARATIVOS!$1:$7</definedName>
    <definedName name="_xlnm.Print_Titles" localSheetId="4">'POA 2017 (montos)'!$1:$7</definedName>
    <definedName name="_xlnm.Print_Titles" localSheetId="3">'POA 2017 (montos_sin_actvsm)'!$1:$7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0" i="16" l="1"/>
  <c r="P29" i="16"/>
  <c r="P28" i="16"/>
  <c r="P24" i="16"/>
  <c r="P23" i="16"/>
  <c r="I29" i="16"/>
  <c r="I25" i="16"/>
  <c r="I23" i="16" s="1"/>
  <c r="I24" i="16"/>
  <c r="H29" i="16"/>
  <c r="H25" i="16"/>
  <c r="H24" i="16"/>
  <c r="G29" i="16"/>
  <c r="G25" i="16"/>
  <c r="G23" i="16" s="1"/>
  <c r="G24" i="16"/>
  <c r="F29" i="16"/>
  <c r="F25" i="16"/>
  <c r="F24" i="16"/>
  <c r="E29" i="16"/>
  <c r="E25" i="16"/>
  <c r="E24" i="16"/>
  <c r="D29" i="16"/>
  <c r="D25" i="16"/>
  <c r="D24" i="16"/>
  <c r="C29" i="16"/>
  <c r="C25" i="16"/>
  <c r="C24" i="16"/>
  <c r="B29" i="16"/>
  <c r="B25" i="16"/>
  <c r="B24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M17" i="16"/>
  <c r="M16" i="16"/>
  <c r="M14" i="16"/>
  <c r="M15" i="16" s="1"/>
  <c r="M13" i="16" s="1"/>
  <c r="M11" i="16" s="1"/>
  <c r="M10" i="16"/>
  <c r="M9" i="16"/>
  <c r="L17" i="16"/>
  <c r="L16" i="16"/>
  <c r="L14" i="16"/>
  <c r="L15" i="16" s="1"/>
  <c r="L13" i="16" s="1"/>
  <c r="L10" i="16"/>
  <c r="L9" i="16"/>
  <c r="K17" i="16"/>
  <c r="K16" i="16"/>
  <c r="K14" i="16"/>
  <c r="K15" i="16" s="1"/>
  <c r="K13" i="16" s="1"/>
  <c r="K10" i="16"/>
  <c r="K9" i="16"/>
  <c r="J17" i="16"/>
  <c r="J16" i="16"/>
  <c r="J14" i="16"/>
  <c r="J15" i="16" s="1"/>
  <c r="J13" i="16" s="1"/>
  <c r="J10" i="16"/>
  <c r="J9" i="16"/>
  <c r="I17" i="16"/>
  <c r="I16" i="16"/>
  <c r="I14" i="16"/>
  <c r="I15" i="16" s="1"/>
  <c r="I13" i="16" s="1"/>
  <c r="I10" i="16"/>
  <c r="I9" i="16"/>
  <c r="H17" i="16"/>
  <c r="H16" i="16"/>
  <c r="H14" i="16"/>
  <c r="H15" i="16" s="1"/>
  <c r="H13" i="16" s="1"/>
  <c r="H10" i="16"/>
  <c r="H9" i="16"/>
  <c r="G17" i="16"/>
  <c r="G16" i="16"/>
  <c r="G14" i="16"/>
  <c r="G15" i="16" s="1"/>
  <c r="G13" i="16" s="1"/>
  <c r="G10" i="16"/>
  <c r="G9" i="16"/>
  <c r="G8" i="16" s="1"/>
  <c r="F17" i="16"/>
  <c r="F16" i="16"/>
  <c r="F14" i="16"/>
  <c r="F15" i="16" s="1"/>
  <c r="F13" i="16" s="1"/>
  <c r="F10" i="16"/>
  <c r="F9" i="16"/>
  <c r="E17" i="16"/>
  <c r="E16" i="16"/>
  <c r="E14" i="16"/>
  <c r="E15" i="16" s="1"/>
  <c r="E13" i="16" s="1"/>
  <c r="E11" i="16" s="1"/>
  <c r="E10" i="16"/>
  <c r="E9" i="16"/>
  <c r="D17" i="16"/>
  <c r="D16" i="16"/>
  <c r="D14" i="16"/>
  <c r="D15" i="16" s="1"/>
  <c r="D13" i="16" s="1"/>
  <c r="D11" i="16" s="1"/>
  <c r="D10" i="16"/>
  <c r="D9" i="16"/>
  <c r="D8" i="16" s="1"/>
  <c r="C17" i="16"/>
  <c r="C16" i="16"/>
  <c r="C14" i="16"/>
  <c r="C15" i="16" s="1"/>
  <c r="C13" i="16" s="1"/>
  <c r="C10" i="16"/>
  <c r="C9" i="16"/>
  <c r="B16" i="16"/>
  <c r="B14" i="16"/>
  <c r="B15" i="16" s="1"/>
  <c r="B10" i="16"/>
  <c r="B9" i="16"/>
  <c r="B17" i="16"/>
  <c r="H23" i="16" l="1"/>
  <c r="B23" i="16"/>
  <c r="D23" i="16"/>
  <c r="F23" i="16"/>
  <c r="M8" i="16"/>
  <c r="G11" i="16"/>
  <c r="G18" i="16" s="1"/>
  <c r="H8" i="16"/>
  <c r="L8" i="16"/>
  <c r="C8" i="16"/>
  <c r="F8" i="16"/>
  <c r="H11" i="16"/>
  <c r="H18" i="16" s="1"/>
  <c r="N17" i="16"/>
  <c r="L11" i="16"/>
  <c r="C23" i="16"/>
  <c r="E23" i="16"/>
  <c r="N10" i="16"/>
  <c r="E8" i="16"/>
  <c r="E18" i="16" s="1"/>
  <c r="I8" i="16"/>
  <c r="K11" i="16"/>
  <c r="N16" i="16"/>
  <c r="N14" i="16"/>
  <c r="K8" i="16"/>
  <c r="J8" i="16"/>
  <c r="D18" i="16"/>
  <c r="J11" i="16"/>
  <c r="M18" i="16"/>
  <c r="L18" i="16"/>
  <c r="I11" i="16"/>
  <c r="N12" i="16"/>
  <c r="F11" i="16"/>
  <c r="C11" i="16"/>
  <c r="C18" i="16" s="1"/>
  <c r="N15" i="16"/>
  <c r="N9" i="16"/>
  <c r="B13" i="16"/>
  <c r="B11" i="16" s="1"/>
  <c r="B8" i="16"/>
  <c r="K18" i="16" l="1"/>
  <c r="J29" i="16"/>
  <c r="J25" i="16"/>
  <c r="F18" i="16"/>
  <c r="I18" i="16"/>
  <c r="J18" i="16"/>
  <c r="N11" i="16"/>
  <c r="N13" i="16"/>
  <c r="B18" i="16"/>
  <c r="N8" i="16"/>
  <c r="N18" i="16" l="1"/>
  <c r="K29" i="16"/>
  <c r="K25" i="16"/>
  <c r="Q44" i="16"/>
  <c r="Q13" i="16"/>
  <c r="Q24" i="16"/>
  <c r="Q8" i="16"/>
  <c r="L29" i="16" l="1"/>
  <c r="N29" i="16" s="1"/>
  <c r="M29" i="16"/>
  <c r="L25" i="16"/>
  <c r="M25" i="16"/>
  <c r="N25" i="16" l="1"/>
  <c r="J24" i="16" l="1"/>
  <c r="J23" i="16" l="1"/>
  <c r="K24" i="16" l="1"/>
  <c r="K23" i="16" l="1"/>
  <c r="L24" i="16"/>
  <c r="L23" i="16" s="1"/>
  <c r="M24" i="16"/>
  <c r="M23" i="16" s="1"/>
  <c r="N24" i="16" l="1"/>
  <c r="N23" i="16"/>
  <c r="K32" i="16" l="1"/>
  <c r="G32" i="16"/>
  <c r="J27" i="16"/>
  <c r="G27" i="16" l="1"/>
  <c r="F27" i="16"/>
  <c r="M32" i="16"/>
  <c r="I31" i="16"/>
  <c r="I32" i="16"/>
  <c r="F31" i="16"/>
  <c r="C32" i="16"/>
  <c r="E32" i="16"/>
  <c r="E31" i="16"/>
  <c r="M31" i="16"/>
  <c r="G31" i="16"/>
  <c r="J31" i="16"/>
  <c r="K31" i="16"/>
  <c r="L32" i="16"/>
  <c r="D32" i="16"/>
  <c r="H32" i="16"/>
  <c r="M30" i="16"/>
  <c r="M28" i="16" s="1"/>
  <c r="E30" i="16"/>
  <c r="E28" i="16" s="1"/>
  <c r="I30" i="16"/>
  <c r="K30" i="16"/>
  <c r="K28" i="16" s="1"/>
  <c r="C30" i="16"/>
  <c r="C28" i="16" s="1"/>
  <c r="G30" i="16"/>
  <c r="G28" i="16" s="1"/>
  <c r="H31" i="16"/>
  <c r="D27" i="16"/>
  <c r="H27" i="16"/>
  <c r="L27" i="16"/>
  <c r="D31" i="16"/>
  <c r="F32" i="16"/>
  <c r="J32" i="16"/>
  <c r="E27" i="16"/>
  <c r="I27" i="16"/>
  <c r="C27" i="16"/>
  <c r="K27" i="16"/>
  <c r="L31" i="16"/>
  <c r="C31" i="16"/>
  <c r="B31" i="16"/>
  <c r="G26" i="16" l="1"/>
  <c r="G33" i="16" s="1"/>
  <c r="B27" i="16"/>
  <c r="C26" i="16"/>
  <c r="C33" i="16" s="1"/>
  <c r="E26" i="16"/>
  <c r="E33" i="16" s="1"/>
  <c r="N31" i="16"/>
  <c r="K26" i="16"/>
  <c r="K33" i="16" s="1"/>
  <c r="I28" i="16"/>
  <c r="I26" i="16" s="1"/>
  <c r="M27" i="16"/>
  <c r="M26" i="16" s="1"/>
  <c r="M33" i="16" s="1"/>
  <c r="B30" i="16"/>
  <c r="B28" i="16" s="1"/>
  <c r="B26" i="16" s="1"/>
  <c r="F30" i="16" l="1"/>
  <c r="F28" i="16" s="1"/>
  <c r="F26" i="16" s="1"/>
  <c r="F33" i="16" s="1"/>
  <c r="B32" i="16"/>
  <c r="N32" i="16" s="1"/>
  <c r="H30" i="16"/>
  <c r="H28" i="16" s="1"/>
  <c r="H26" i="16" s="1"/>
  <c r="H33" i="16" s="1"/>
  <c r="D30" i="16"/>
  <c r="D28" i="16" s="1"/>
  <c r="D26" i="16" s="1"/>
  <c r="D33" i="16" s="1"/>
  <c r="J30" i="16"/>
  <c r="L30" i="16"/>
  <c r="L28" i="16" s="1"/>
  <c r="L26" i="16" s="1"/>
  <c r="L33" i="16" s="1"/>
  <c r="N27" i="16"/>
  <c r="I33" i="16"/>
  <c r="P90" i="11"/>
  <c r="P33" i="11"/>
  <c r="P25" i="11"/>
  <c r="G105" i="11"/>
  <c r="C105" i="11"/>
  <c r="N93" i="11"/>
  <c r="P93" i="11" s="1"/>
  <c r="N90" i="11"/>
  <c r="N83" i="11"/>
  <c r="P83" i="11" s="1"/>
  <c r="N33" i="11"/>
  <c r="N29" i="11"/>
  <c r="P29" i="11" s="1"/>
  <c r="N25" i="11"/>
  <c r="N109" i="11"/>
  <c r="P109" i="11" s="1"/>
  <c r="M105" i="11"/>
  <c r="I105" i="11"/>
  <c r="E105" i="11"/>
  <c r="N108" i="11"/>
  <c r="P108" i="11" s="1"/>
  <c r="J105" i="11"/>
  <c r="F105" i="11"/>
  <c r="N107" i="11"/>
  <c r="P107" i="11" s="1"/>
  <c r="K105" i="11"/>
  <c r="N106" i="11"/>
  <c r="P106" i="11" s="1"/>
  <c r="L105" i="11"/>
  <c r="H105" i="11"/>
  <c r="D105" i="11"/>
  <c r="N97" i="11"/>
  <c r="P97" i="11" s="1"/>
  <c r="N80" i="11"/>
  <c r="P80" i="11" s="1"/>
  <c r="N79" i="11"/>
  <c r="P79" i="11" s="1"/>
  <c r="N78" i="11"/>
  <c r="P78" i="11" s="1"/>
  <c r="N77" i="11"/>
  <c r="P77" i="11" s="1"/>
  <c r="N76" i="11"/>
  <c r="P76" i="11" s="1"/>
  <c r="N75" i="11"/>
  <c r="P75" i="11" s="1"/>
  <c r="M74" i="11"/>
  <c r="L74" i="11"/>
  <c r="K74" i="11"/>
  <c r="J74" i="11"/>
  <c r="I74" i="11"/>
  <c r="H74" i="11"/>
  <c r="G74" i="11"/>
  <c r="F74" i="11"/>
  <c r="E74" i="11"/>
  <c r="D74" i="11"/>
  <c r="C74" i="11"/>
  <c r="B74" i="11"/>
  <c r="N49" i="11"/>
  <c r="P49" i="11" s="1"/>
  <c r="N48" i="11"/>
  <c r="P48" i="11" s="1"/>
  <c r="N38" i="11"/>
  <c r="P38" i="11" s="1"/>
  <c r="N30" i="11"/>
  <c r="P30" i="11" s="1"/>
  <c r="N23" i="11"/>
  <c r="P23" i="11" s="1"/>
  <c r="N22" i="11"/>
  <c r="P22" i="11" s="1"/>
  <c r="N18" i="11"/>
  <c r="P18" i="11" s="1"/>
  <c r="B33" i="16" l="1"/>
  <c r="J28" i="16"/>
  <c r="N30" i="16"/>
  <c r="N74" i="11"/>
  <c r="P74" i="11" s="1"/>
  <c r="N15" i="11"/>
  <c r="P15" i="11" s="1"/>
  <c r="B105" i="11"/>
  <c r="N105" i="11" s="1"/>
  <c r="P105" i="11" s="1"/>
  <c r="N37" i="11"/>
  <c r="P37" i="11" s="1"/>
  <c r="J26" i="16" l="1"/>
  <c r="N28" i="16"/>
  <c r="J33" i="16" l="1"/>
  <c r="N33" i="16" s="1"/>
  <c r="N26" i="16"/>
  <c r="Q23" i="16" l="1"/>
  <c r="Q25" i="16" s="1"/>
  <c r="Q28" i="16"/>
  <c r="Q9" i="16"/>
  <c r="Q10" i="16" s="1"/>
  <c r="Q39" i="16"/>
  <c r="S19" i="8" l="1"/>
  <c r="R19" i="8"/>
  <c r="Q19" i="8"/>
  <c r="P19" i="8"/>
  <c r="O19" i="8"/>
  <c r="T19" i="8" s="1"/>
  <c r="S18" i="8"/>
  <c r="R18" i="8"/>
  <c r="Q18" i="8"/>
  <c r="P18" i="8"/>
  <c r="O18" i="8"/>
  <c r="S17" i="8"/>
  <c r="R17" i="8"/>
  <c r="Q17" i="8"/>
  <c r="P17" i="8"/>
  <c r="O17" i="8"/>
  <c r="S16" i="8"/>
  <c r="R16" i="8"/>
  <c r="Q16" i="8"/>
  <c r="P16" i="8"/>
  <c r="O16" i="8"/>
  <c r="S13" i="8"/>
  <c r="R13" i="8"/>
  <c r="Q13" i="8"/>
  <c r="P13" i="8"/>
  <c r="O13" i="8"/>
  <c r="S12" i="8"/>
  <c r="R12" i="8"/>
  <c r="Q12" i="8"/>
  <c r="P12" i="8"/>
  <c r="O12" i="8"/>
  <c r="S11" i="8"/>
  <c r="R11" i="8"/>
  <c r="Q11" i="8"/>
  <c r="P11" i="8"/>
  <c r="O11" i="8"/>
  <c r="AE19" i="8"/>
  <c r="AD19" i="8"/>
  <c r="AC19" i="8"/>
  <c r="AB19" i="8"/>
  <c r="AA19" i="8"/>
  <c r="Z19" i="8"/>
  <c r="Y19" i="8"/>
  <c r="X19" i="8"/>
  <c r="W19" i="8"/>
  <c r="V19" i="8"/>
  <c r="U19" i="8"/>
  <c r="M51" i="8"/>
  <c r="L51" i="8"/>
  <c r="K51" i="8"/>
  <c r="J51" i="8"/>
  <c r="I51" i="8"/>
  <c r="H51" i="8"/>
  <c r="G51" i="8"/>
  <c r="F51" i="8"/>
  <c r="E51" i="8"/>
  <c r="D51" i="8"/>
  <c r="C51" i="8"/>
  <c r="B51" i="8"/>
  <c r="F154" i="7"/>
  <c r="F146" i="7"/>
  <c r="F134" i="7"/>
  <c r="C128" i="7"/>
  <c r="K126" i="7"/>
  <c r="G124" i="7"/>
  <c r="C123" i="7"/>
  <c r="C120" i="7"/>
  <c r="C114" i="7"/>
  <c r="C109" i="7"/>
  <c r="K105" i="7"/>
  <c r="G104" i="7"/>
  <c r="K100" i="7"/>
  <c r="C97" i="7"/>
  <c r="C95" i="7"/>
  <c r="K90" i="7"/>
  <c r="K88" i="7"/>
  <c r="G87" i="7"/>
  <c r="S82" i="7"/>
  <c r="R82" i="7"/>
  <c r="Q82" i="7"/>
  <c r="P82" i="7"/>
  <c r="F156" i="7" s="1"/>
  <c r="O82" i="7"/>
  <c r="S80" i="7"/>
  <c r="R80" i="7"/>
  <c r="Q80" i="7"/>
  <c r="P80" i="7"/>
  <c r="O80" i="7"/>
  <c r="S79" i="7"/>
  <c r="R79" i="7"/>
  <c r="Q79" i="7"/>
  <c r="P79" i="7"/>
  <c r="O79" i="7"/>
  <c r="S77" i="7"/>
  <c r="R77" i="7"/>
  <c r="Q77" i="7"/>
  <c r="P77" i="7"/>
  <c r="J151" i="7" s="1"/>
  <c r="O77" i="7"/>
  <c r="S76" i="7"/>
  <c r="R76" i="7"/>
  <c r="Q76" i="7"/>
  <c r="P76" i="7"/>
  <c r="F150" i="7" s="1"/>
  <c r="O76" i="7"/>
  <c r="S75" i="7"/>
  <c r="R75" i="7"/>
  <c r="Q75" i="7"/>
  <c r="P75" i="7"/>
  <c r="O75" i="7"/>
  <c r="S74" i="7"/>
  <c r="R74" i="7"/>
  <c r="Q74" i="7"/>
  <c r="P74" i="7"/>
  <c r="F148" i="7" s="1"/>
  <c r="O74" i="7"/>
  <c r="S73" i="7"/>
  <c r="R73" i="7"/>
  <c r="Q73" i="7"/>
  <c r="P73" i="7"/>
  <c r="J147" i="7" s="1"/>
  <c r="O73" i="7"/>
  <c r="S72" i="7"/>
  <c r="R72" i="7"/>
  <c r="Q72" i="7"/>
  <c r="P72" i="7"/>
  <c r="O72" i="7"/>
  <c r="S70" i="7"/>
  <c r="R70" i="7"/>
  <c r="Q70" i="7"/>
  <c r="P70" i="7"/>
  <c r="F144" i="7" s="1"/>
  <c r="O70" i="7"/>
  <c r="S68" i="7"/>
  <c r="R68" i="7"/>
  <c r="Q68" i="7"/>
  <c r="P68" i="7"/>
  <c r="F142" i="7" s="1"/>
  <c r="O68" i="7"/>
  <c r="S66" i="7"/>
  <c r="R66" i="7"/>
  <c r="Q66" i="7"/>
  <c r="P66" i="7"/>
  <c r="F140" i="7" s="1"/>
  <c r="O66" i="7"/>
  <c r="S64" i="7"/>
  <c r="R64" i="7"/>
  <c r="Q64" i="7"/>
  <c r="P64" i="7"/>
  <c r="F138" i="7" s="1"/>
  <c r="O64" i="7"/>
  <c r="S63" i="7"/>
  <c r="R63" i="7"/>
  <c r="Q63" i="7"/>
  <c r="P63" i="7"/>
  <c r="B137" i="7" s="1"/>
  <c r="O63" i="7"/>
  <c r="S62" i="7"/>
  <c r="R62" i="7"/>
  <c r="Q62" i="7"/>
  <c r="P62" i="7"/>
  <c r="F136" i="7" s="1"/>
  <c r="O62" i="7"/>
  <c r="S61" i="7"/>
  <c r="R61" i="7"/>
  <c r="Q61" i="7"/>
  <c r="P61" i="7"/>
  <c r="J135" i="7" s="1"/>
  <c r="O61" i="7"/>
  <c r="S60" i="7"/>
  <c r="R60" i="7"/>
  <c r="Q60" i="7"/>
  <c r="P60" i="7"/>
  <c r="O60" i="7"/>
  <c r="S59" i="7"/>
  <c r="R59" i="7"/>
  <c r="Q59" i="7"/>
  <c r="P59" i="7"/>
  <c r="O59" i="7"/>
  <c r="S58" i="7"/>
  <c r="R58" i="7"/>
  <c r="Q58" i="7"/>
  <c r="P58" i="7"/>
  <c r="F132" i="7" s="1"/>
  <c r="O58" i="7"/>
  <c r="S57" i="7"/>
  <c r="R57" i="7"/>
  <c r="Q57" i="7"/>
  <c r="P57" i="7"/>
  <c r="J131" i="7" s="1"/>
  <c r="O57" i="7"/>
  <c r="S56" i="7"/>
  <c r="R56" i="7"/>
  <c r="Q56" i="7"/>
  <c r="P56" i="7"/>
  <c r="F130" i="7" s="1"/>
  <c r="O56" i="7"/>
  <c r="S54" i="7"/>
  <c r="R54" i="7"/>
  <c r="Q54" i="7"/>
  <c r="P54" i="7"/>
  <c r="I128" i="7" s="1"/>
  <c r="O54" i="7"/>
  <c r="S53" i="7"/>
  <c r="R53" i="7"/>
  <c r="Q53" i="7"/>
  <c r="P53" i="7"/>
  <c r="O53" i="7"/>
  <c r="S52" i="7"/>
  <c r="R52" i="7"/>
  <c r="Q52" i="7"/>
  <c r="P52" i="7"/>
  <c r="J126" i="7" s="1"/>
  <c r="O52" i="7"/>
  <c r="S51" i="7"/>
  <c r="R51" i="7"/>
  <c r="Q51" i="7"/>
  <c r="P51" i="7"/>
  <c r="G125" i="7" s="1"/>
  <c r="O51" i="7"/>
  <c r="S50" i="7"/>
  <c r="R50" i="7"/>
  <c r="Q50" i="7"/>
  <c r="P50" i="7"/>
  <c r="J124" i="7" s="1"/>
  <c r="O50" i="7"/>
  <c r="S49" i="7"/>
  <c r="R49" i="7"/>
  <c r="Q49" i="7"/>
  <c r="P49" i="7"/>
  <c r="O49" i="7"/>
  <c r="S47" i="7"/>
  <c r="R47" i="7"/>
  <c r="Q47" i="7"/>
  <c r="P47" i="7"/>
  <c r="K121" i="7" s="1"/>
  <c r="O47" i="7"/>
  <c r="S46" i="7"/>
  <c r="R46" i="7"/>
  <c r="Q46" i="7"/>
  <c r="P46" i="7"/>
  <c r="J120" i="7" s="1"/>
  <c r="O46" i="7"/>
  <c r="AB46" i="7" s="1"/>
  <c r="S45" i="7"/>
  <c r="R45" i="7"/>
  <c r="Q45" i="7"/>
  <c r="P45" i="7"/>
  <c r="J119" i="7" s="1"/>
  <c r="O45" i="7"/>
  <c r="S44" i="7"/>
  <c r="R44" i="7"/>
  <c r="Q44" i="7"/>
  <c r="P44" i="7"/>
  <c r="O44" i="7"/>
  <c r="S42" i="7"/>
  <c r="R42" i="7"/>
  <c r="Q42" i="7"/>
  <c r="P42" i="7"/>
  <c r="G116" i="7" s="1"/>
  <c r="O42" i="7"/>
  <c r="S40" i="7"/>
  <c r="R40" i="7"/>
  <c r="Q40" i="7"/>
  <c r="P40" i="7"/>
  <c r="J114" i="7" s="1"/>
  <c r="O40" i="7"/>
  <c r="S39" i="7"/>
  <c r="R39" i="7"/>
  <c r="Q39" i="7"/>
  <c r="P39" i="7"/>
  <c r="K113" i="7" s="1"/>
  <c r="O39" i="7"/>
  <c r="S38" i="7"/>
  <c r="R38" i="7"/>
  <c r="Q38" i="7"/>
  <c r="P38" i="7"/>
  <c r="O38" i="7"/>
  <c r="S37" i="7"/>
  <c r="R37" i="7"/>
  <c r="Q37" i="7"/>
  <c r="P37" i="7"/>
  <c r="O37" i="7"/>
  <c r="S35" i="7"/>
  <c r="R35" i="7"/>
  <c r="Q35" i="7"/>
  <c r="P35" i="7"/>
  <c r="G109" i="7" s="1"/>
  <c r="O35" i="7"/>
  <c r="AB35" i="7" s="1"/>
  <c r="S34" i="7"/>
  <c r="R34" i="7"/>
  <c r="Q34" i="7"/>
  <c r="P34" i="7"/>
  <c r="J108" i="7" s="1"/>
  <c r="O34" i="7"/>
  <c r="P22" i="7"/>
  <c r="P31" i="7"/>
  <c r="J105" i="7" s="1"/>
  <c r="P30" i="7"/>
  <c r="J104" i="7" s="1"/>
  <c r="P29" i="7"/>
  <c r="G103" i="7" s="1"/>
  <c r="P28" i="7"/>
  <c r="P27" i="7"/>
  <c r="J101" i="7" s="1"/>
  <c r="P26" i="7"/>
  <c r="J100" i="7" s="1"/>
  <c r="P25" i="7"/>
  <c r="P24" i="7"/>
  <c r="P23" i="7"/>
  <c r="J97" i="7" s="1"/>
  <c r="P21" i="7"/>
  <c r="J95" i="7" s="1"/>
  <c r="P20" i="7"/>
  <c r="C94" i="7" s="1"/>
  <c r="P19" i="7"/>
  <c r="P16" i="7"/>
  <c r="J90" i="7" s="1"/>
  <c r="P15" i="7"/>
  <c r="K89" i="7" s="1"/>
  <c r="P14" i="7"/>
  <c r="P13" i="7"/>
  <c r="P12" i="7"/>
  <c r="C86" i="7" s="1"/>
  <c r="P11" i="7"/>
  <c r="K85" i="7" s="1"/>
  <c r="S31" i="7"/>
  <c r="R31" i="7"/>
  <c r="Q31" i="7"/>
  <c r="O31" i="7"/>
  <c r="S30" i="7"/>
  <c r="R30" i="7"/>
  <c r="Q30" i="7"/>
  <c r="O30" i="7"/>
  <c r="S29" i="7"/>
  <c r="R29" i="7"/>
  <c r="Q29" i="7"/>
  <c r="O29" i="7"/>
  <c r="S28" i="7"/>
  <c r="R28" i="7"/>
  <c r="Q28" i="7"/>
  <c r="O28" i="7"/>
  <c r="S27" i="7"/>
  <c r="R27" i="7"/>
  <c r="Q27" i="7"/>
  <c r="O27" i="7"/>
  <c r="S26" i="7"/>
  <c r="R26" i="7"/>
  <c r="Q26" i="7"/>
  <c r="O26" i="7"/>
  <c r="S25" i="7"/>
  <c r="R25" i="7"/>
  <c r="Q25" i="7"/>
  <c r="O25" i="7"/>
  <c r="S24" i="7"/>
  <c r="R24" i="7"/>
  <c r="Q24" i="7"/>
  <c r="O24" i="7"/>
  <c r="S23" i="7"/>
  <c r="R23" i="7"/>
  <c r="Q23" i="7"/>
  <c r="O23" i="7"/>
  <c r="S22" i="7"/>
  <c r="R22" i="7"/>
  <c r="Q22" i="7"/>
  <c r="O22" i="7"/>
  <c r="S21" i="7"/>
  <c r="R21" i="7"/>
  <c r="Q21" i="7"/>
  <c r="O21" i="7"/>
  <c r="AB21" i="7" s="1"/>
  <c r="J24" i="11" s="1"/>
  <c r="S20" i="7"/>
  <c r="R20" i="7"/>
  <c r="Q20" i="7"/>
  <c r="O20" i="7"/>
  <c r="S19" i="7"/>
  <c r="R19" i="7"/>
  <c r="Q19" i="7"/>
  <c r="O19" i="7"/>
  <c r="S16" i="7"/>
  <c r="R16" i="7"/>
  <c r="Q16" i="7"/>
  <c r="O16" i="7"/>
  <c r="S15" i="7"/>
  <c r="R15" i="7"/>
  <c r="Q15" i="7"/>
  <c r="O15" i="7"/>
  <c r="S14" i="7"/>
  <c r="R14" i="7"/>
  <c r="Q14" i="7"/>
  <c r="O14" i="7"/>
  <c r="S13" i="7"/>
  <c r="R13" i="7"/>
  <c r="Q13" i="7"/>
  <c r="O13" i="7"/>
  <c r="S12" i="7"/>
  <c r="R12" i="7"/>
  <c r="Q12" i="7"/>
  <c r="O12" i="7"/>
  <c r="AB12" i="7" s="1"/>
  <c r="S11" i="7"/>
  <c r="R11" i="7"/>
  <c r="Q11" i="7"/>
  <c r="O11" i="7"/>
  <c r="AC39" i="7" l="1"/>
  <c r="K42" i="11" s="1"/>
  <c r="AB37" i="7"/>
  <c r="J40" i="11" s="1"/>
  <c r="AD66" i="7"/>
  <c r="L69" i="11" s="1"/>
  <c r="J93" i="7"/>
  <c r="K93" i="7"/>
  <c r="G93" i="7"/>
  <c r="T19" i="7" s="1"/>
  <c r="AF19" i="7" s="1"/>
  <c r="AG19" i="7" s="1"/>
  <c r="C93" i="7"/>
  <c r="AB19" i="7" s="1"/>
  <c r="J102" i="7"/>
  <c r="K102" i="7"/>
  <c r="G102" i="7"/>
  <c r="K96" i="7"/>
  <c r="C96" i="7"/>
  <c r="J111" i="7"/>
  <c r="W37" i="7" s="1"/>
  <c r="E40" i="11" s="1"/>
  <c r="K111" i="7"/>
  <c r="X37" i="7" s="1"/>
  <c r="F40" i="11" s="1"/>
  <c r="G111" i="7"/>
  <c r="T37" i="7" s="1"/>
  <c r="C111" i="7"/>
  <c r="X38" i="7"/>
  <c r="F41" i="11" s="1"/>
  <c r="T38" i="7"/>
  <c r="AA38" i="7"/>
  <c r="I41" i="11" s="1"/>
  <c r="AD38" i="7"/>
  <c r="L41" i="11" s="1"/>
  <c r="AB44" i="7"/>
  <c r="J47" i="11" s="1"/>
  <c r="X44" i="7"/>
  <c r="F47" i="11" s="1"/>
  <c r="AB49" i="7"/>
  <c r="J52" i="11" s="1"/>
  <c r="AC68" i="7"/>
  <c r="K71" i="11" s="1"/>
  <c r="AC44" i="7"/>
  <c r="K47" i="11" s="1"/>
  <c r="J88" i="7"/>
  <c r="G88" i="7"/>
  <c r="C88" i="7"/>
  <c r="AB14" i="7" s="1"/>
  <c r="J17" i="11" s="1"/>
  <c r="J118" i="7"/>
  <c r="W44" i="7" s="1"/>
  <c r="E47" i="11" s="1"/>
  <c r="G118" i="7"/>
  <c r="T44" i="7" s="1"/>
  <c r="C118" i="7"/>
  <c r="X50" i="7"/>
  <c r="F53" i="11" s="1"/>
  <c r="T50" i="7"/>
  <c r="W50" i="7"/>
  <c r="E53" i="11" s="1"/>
  <c r="Y50" i="7"/>
  <c r="G53" i="11" s="1"/>
  <c r="J127" i="7"/>
  <c r="W53" i="7" s="1"/>
  <c r="E56" i="11" s="1"/>
  <c r="K127" i="7"/>
  <c r="X53" i="7" s="1"/>
  <c r="F56" i="11" s="1"/>
  <c r="G127" i="7"/>
  <c r="C127" i="7"/>
  <c r="AA54" i="7"/>
  <c r="I57" i="11" s="1"/>
  <c r="AB54" i="7"/>
  <c r="J57" i="11" s="1"/>
  <c r="V54" i="7"/>
  <c r="D57" i="11" s="1"/>
  <c r="Y54" i="7"/>
  <c r="G57" i="11" s="1"/>
  <c r="AE59" i="7"/>
  <c r="M62" i="11" s="1"/>
  <c r="AD59" i="7"/>
  <c r="L62" i="11" s="1"/>
  <c r="AA63" i="7"/>
  <c r="I66" i="11" s="1"/>
  <c r="U63" i="7"/>
  <c r="T63" i="7"/>
  <c r="AB63" i="7"/>
  <c r="J66" i="11" s="1"/>
  <c r="AC63" i="7"/>
  <c r="K66" i="11" s="1"/>
  <c r="AE70" i="7"/>
  <c r="M73" i="11" s="1"/>
  <c r="AA70" i="7"/>
  <c r="I73" i="11" s="1"/>
  <c r="Z70" i="7"/>
  <c r="H73" i="11" s="1"/>
  <c r="Y70" i="7"/>
  <c r="G73" i="11" s="1"/>
  <c r="T70" i="7"/>
  <c r="AA75" i="7"/>
  <c r="Z75" i="7"/>
  <c r="U75" i="7"/>
  <c r="AD75" i="7"/>
  <c r="AC75" i="7"/>
  <c r="X75" i="7"/>
  <c r="AE80" i="7"/>
  <c r="AA80" i="7"/>
  <c r="AD80" i="7"/>
  <c r="X80" i="7"/>
  <c r="U80" i="7"/>
  <c r="K118" i="7"/>
  <c r="Z73" i="7"/>
  <c r="Z77" i="7"/>
  <c r="J87" i="7"/>
  <c r="C87" i="7"/>
  <c r="AB13" i="7" s="1"/>
  <c r="J16" i="11" s="1"/>
  <c r="K87" i="7"/>
  <c r="X13" i="7" s="1"/>
  <c r="F16" i="11" s="1"/>
  <c r="J98" i="7"/>
  <c r="W24" i="7" s="1"/>
  <c r="E27" i="11" s="1"/>
  <c r="C98" i="7"/>
  <c r="K98" i="7"/>
  <c r="J116" i="7"/>
  <c r="C116" i="7"/>
  <c r="AB42" i="7" s="1"/>
  <c r="J45" i="11" s="1"/>
  <c r="K116" i="7"/>
  <c r="AB53" i="7"/>
  <c r="J56" i="11" s="1"/>
  <c r="AB79" i="7"/>
  <c r="J82" i="11" s="1"/>
  <c r="G98" i="7"/>
  <c r="X34" i="7"/>
  <c r="AA34" i="7"/>
  <c r="W34" i="7"/>
  <c r="Z34" i="7"/>
  <c r="J112" i="7"/>
  <c r="W38" i="7" s="1"/>
  <c r="E41" i="11" s="1"/>
  <c r="K112" i="7"/>
  <c r="G112" i="7"/>
  <c r="X39" i="7"/>
  <c r="F42" i="11" s="1"/>
  <c r="W39" i="7"/>
  <c r="E42" i="11" s="1"/>
  <c r="V39" i="7"/>
  <c r="D42" i="11" s="1"/>
  <c r="AB45" i="7"/>
  <c r="AA45" i="7"/>
  <c r="W45" i="7"/>
  <c r="AD45" i="7"/>
  <c r="V45" i="7"/>
  <c r="J123" i="7"/>
  <c r="K123" i="7"/>
  <c r="G123" i="7"/>
  <c r="AB11" i="7"/>
  <c r="J14" i="11" s="1"/>
  <c r="AB16" i="7"/>
  <c r="J19" i="11" s="1"/>
  <c r="AB20" i="7"/>
  <c r="AB22" i="7"/>
  <c r="AB23" i="7"/>
  <c r="J26" i="11" s="1"/>
  <c r="AB24" i="7"/>
  <c r="J27" i="11" s="1"/>
  <c r="AB26" i="7"/>
  <c r="AB27" i="7"/>
  <c r="AB28" i="7"/>
  <c r="J31" i="11" s="1"/>
  <c r="AB30" i="7"/>
  <c r="AB40" i="7"/>
  <c r="J43" i="11" s="1"/>
  <c r="C102" i="7"/>
  <c r="C112" i="7"/>
  <c r="AB38" i="7" s="1"/>
  <c r="J41" i="11" s="1"/>
  <c r="AE56" i="7"/>
  <c r="M59" i="11" s="1"/>
  <c r="W56" i="7"/>
  <c r="E59" i="11" s="1"/>
  <c r="AE60" i="7"/>
  <c r="M63" i="11" s="1"/>
  <c r="AE64" i="7"/>
  <c r="M67" i="11" s="1"/>
  <c r="AE72" i="7"/>
  <c r="AA72" i="7"/>
  <c r="AE76" i="7"/>
  <c r="AA76" i="7"/>
  <c r="AE82" i="7"/>
  <c r="M85" i="11" s="1"/>
  <c r="AD82" i="7"/>
  <c r="L85" i="11" s="1"/>
  <c r="V82" i="7"/>
  <c r="D85" i="11" s="1"/>
  <c r="G95" i="7"/>
  <c r="T21" i="7" s="1"/>
  <c r="G97" i="7"/>
  <c r="T23" i="7" s="1"/>
  <c r="C101" i="7"/>
  <c r="K104" i="7"/>
  <c r="C108" i="7"/>
  <c r="AB34" i="7" s="1"/>
  <c r="G114" i="7"/>
  <c r="T40" i="7" s="1"/>
  <c r="C119" i="7"/>
  <c r="G120" i="7"/>
  <c r="K124" i="7"/>
  <c r="G128" i="7"/>
  <c r="T54" i="7" s="1"/>
  <c r="Z11" i="7"/>
  <c r="H14" i="11" s="1"/>
  <c r="AD12" i="7"/>
  <c r="Z13" i="7"/>
  <c r="H16" i="11" s="1"/>
  <c r="AD14" i="7"/>
  <c r="L17" i="11" s="1"/>
  <c r="V16" i="7"/>
  <c r="D19" i="11" s="1"/>
  <c r="AD16" i="7"/>
  <c r="L19" i="11" s="1"/>
  <c r="V19" i="7"/>
  <c r="Z19" i="7"/>
  <c r="Z20" i="7"/>
  <c r="AD20" i="7"/>
  <c r="Z21" i="7"/>
  <c r="H24" i="11" s="1"/>
  <c r="AD22" i="7"/>
  <c r="AD24" i="7"/>
  <c r="L27" i="11" s="1"/>
  <c r="AD25" i="7"/>
  <c r="L28" i="11" s="1"/>
  <c r="V26" i="7"/>
  <c r="Z27" i="7"/>
  <c r="AD28" i="7"/>
  <c r="L31" i="11" s="1"/>
  <c r="V30" i="7"/>
  <c r="AD30" i="7"/>
  <c r="V31" i="7"/>
  <c r="D34" i="11" s="1"/>
  <c r="Z31" i="7"/>
  <c r="H34" i="11" s="1"/>
  <c r="V35" i="7"/>
  <c r="AD35" i="7"/>
  <c r="AD37" i="7"/>
  <c r="L40" i="11" s="1"/>
  <c r="V40" i="7"/>
  <c r="D43" i="11" s="1"/>
  <c r="Z42" i="7"/>
  <c r="H45" i="11" s="1"/>
  <c r="V46" i="7"/>
  <c r="Z46" i="7"/>
  <c r="Z47" i="7"/>
  <c r="H50" i="11" s="1"/>
  <c r="V51" i="7"/>
  <c r="D54" i="11" s="1"/>
  <c r="Z51" i="7"/>
  <c r="H54" i="11" s="1"/>
  <c r="AD52" i="7"/>
  <c r="L55" i="11" s="1"/>
  <c r="V56" i="7"/>
  <c r="D59" i="11" s="1"/>
  <c r="AB56" i="7"/>
  <c r="J59" i="11" s="1"/>
  <c r="Y58" i="7"/>
  <c r="G61" i="11" s="1"/>
  <c r="AD58" i="7"/>
  <c r="L61" i="11" s="1"/>
  <c r="T62" i="7"/>
  <c r="AB64" i="7"/>
  <c r="J67" i="11" s="1"/>
  <c r="V68" i="7"/>
  <c r="D71" i="11" s="1"/>
  <c r="AB72" i="7"/>
  <c r="U73" i="7"/>
  <c r="T74" i="7"/>
  <c r="AF74" i="7" s="1"/>
  <c r="AG74" i="7" s="1"/>
  <c r="AD74" i="7"/>
  <c r="AB76" i="7"/>
  <c r="AC82" i="7"/>
  <c r="K85" i="11" s="1"/>
  <c r="D94" i="11"/>
  <c r="H94" i="11"/>
  <c r="L94" i="11"/>
  <c r="AE57" i="7"/>
  <c r="M60" i="11" s="1"/>
  <c r="W57" i="7"/>
  <c r="E60" i="11" s="1"/>
  <c r="AA61" i="7"/>
  <c r="I64" i="11" s="1"/>
  <c r="W61" i="7"/>
  <c r="E64" i="11" s="1"/>
  <c r="AE66" i="7"/>
  <c r="M69" i="11" s="1"/>
  <c r="AE73" i="7"/>
  <c r="W73" i="7"/>
  <c r="AE77" i="7"/>
  <c r="AA77" i="7"/>
  <c r="W77" i="7"/>
  <c r="C90" i="7"/>
  <c r="K95" i="7"/>
  <c r="X21" i="7" s="1"/>
  <c r="F24" i="11" s="1"/>
  <c r="K97" i="7"/>
  <c r="X23" i="7" s="1"/>
  <c r="F26" i="11" s="1"/>
  <c r="C100" i="7"/>
  <c r="G101" i="7"/>
  <c r="T27" i="7" s="1"/>
  <c r="AF27" i="7" s="1"/>
  <c r="AG27" i="7" s="1"/>
  <c r="C105" i="7"/>
  <c r="AB31" i="7" s="1"/>
  <c r="J34" i="11" s="1"/>
  <c r="G108" i="7"/>
  <c r="T34" i="7" s="1"/>
  <c r="AF34" i="7" s="1"/>
  <c r="AG34" i="7" s="1"/>
  <c r="K114" i="7"/>
  <c r="G119" i="7"/>
  <c r="T45" i="7" s="1"/>
  <c r="AF45" i="7" s="1"/>
  <c r="AG45" i="7" s="1"/>
  <c r="K120" i="7"/>
  <c r="C126" i="7"/>
  <c r="AB52" i="7" s="1"/>
  <c r="J55" i="11" s="1"/>
  <c r="AE12" i="7"/>
  <c r="W13" i="7"/>
  <c r="E16" i="11" s="1"/>
  <c r="AA13" i="7"/>
  <c r="I16" i="11" s="1"/>
  <c r="W14" i="7"/>
  <c r="E17" i="11" s="1"/>
  <c r="AA15" i="7"/>
  <c r="W16" i="7"/>
  <c r="E19" i="11" s="1"/>
  <c r="W19" i="7"/>
  <c r="AA19" i="7"/>
  <c r="AE20" i="7"/>
  <c r="W21" i="7"/>
  <c r="E24" i="11" s="1"/>
  <c r="AA21" i="7"/>
  <c r="I24" i="11" s="1"/>
  <c r="AE21" i="7"/>
  <c r="M24" i="11" s="1"/>
  <c r="AE22" i="7"/>
  <c r="W23" i="7"/>
  <c r="E26" i="11" s="1"/>
  <c r="AA23" i="7"/>
  <c r="I26" i="11" s="1"/>
  <c r="AA24" i="7"/>
  <c r="I27" i="11" s="1"/>
  <c r="AE24" i="7"/>
  <c r="M27" i="11" s="1"/>
  <c r="AE25" i="7"/>
  <c r="M28" i="11" s="1"/>
  <c r="W26" i="7"/>
  <c r="W27" i="7"/>
  <c r="AA27" i="7"/>
  <c r="W28" i="7"/>
  <c r="E31" i="11" s="1"/>
  <c r="AA29" i="7"/>
  <c r="I32" i="11" s="1"/>
  <c r="W30" i="7"/>
  <c r="W31" i="7"/>
  <c r="E34" i="11" s="1"/>
  <c r="AA31" i="7"/>
  <c r="I34" i="11" s="1"/>
  <c r="W35" i="7"/>
  <c r="AE35" i="7"/>
  <c r="W40" i="7"/>
  <c r="E43" i="11" s="1"/>
  <c r="W42" i="7"/>
  <c r="E45" i="11" s="1"/>
  <c r="AA42" i="7"/>
  <c r="I45" i="11" s="1"/>
  <c r="W46" i="7"/>
  <c r="W49" i="7"/>
  <c r="E52" i="11" s="1"/>
  <c r="W51" i="7"/>
  <c r="E54" i="11" s="1"/>
  <c r="W52" i="7"/>
  <c r="E55" i="11" s="1"/>
  <c r="AA52" i="7"/>
  <c r="I55" i="11" s="1"/>
  <c r="AE52" i="7"/>
  <c r="M55" i="11" s="1"/>
  <c r="AC56" i="7"/>
  <c r="K59" i="11" s="1"/>
  <c r="AC60" i="7"/>
  <c r="K63" i="11" s="1"/>
  <c r="X64" i="7"/>
  <c r="F67" i="11" s="1"/>
  <c r="U66" i="7"/>
  <c r="Z66" i="7"/>
  <c r="H69" i="11" s="1"/>
  <c r="X68" i="7"/>
  <c r="F71" i="11" s="1"/>
  <c r="V73" i="7"/>
  <c r="AB73" i="7"/>
  <c r="V77" i="7"/>
  <c r="X82" i="7"/>
  <c r="F85" i="11" s="1"/>
  <c r="E94" i="11"/>
  <c r="I94" i="11"/>
  <c r="M94" i="11"/>
  <c r="AE58" i="7"/>
  <c r="M61" i="11" s="1"/>
  <c r="AE62" i="7"/>
  <c r="M65" i="11" s="1"/>
  <c r="AA62" i="7"/>
  <c r="I65" i="11" s="1"/>
  <c r="AE68" i="7"/>
  <c r="M71" i="11" s="1"/>
  <c r="AE74" i="7"/>
  <c r="AE79" i="7"/>
  <c r="M82" i="11" s="1"/>
  <c r="Z79" i="7"/>
  <c r="H82" i="11" s="1"/>
  <c r="G90" i="7"/>
  <c r="G100" i="7"/>
  <c r="K101" i="7"/>
  <c r="X27" i="7" s="1"/>
  <c r="C104" i="7"/>
  <c r="G105" i="7"/>
  <c r="T31" i="7" s="1"/>
  <c r="K108" i="7"/>
  <c r="C113" i="7"/>
  <c r="AB39" i="7" s="1"/>
  <c r="J42" i="11" s="1"/>
  <c r="K119" i="7"/>
  <c r="X45" i="7" s="1"/>
  <c r="C121" i="7"/>
  <c r="AB47" i="7" s="1"/>
  <c r="J50" i="11" s="1"/>
  <c r="C124" i="7"/>
  <c r="AB50" i="7" s="1"/>
  <c r="J53" i="11" s="1"/>
  <c r="G126" i="7"/>
  <c r="T52" i="7" s="1"/>
  <c r="X11" i="7"/>
  <c r="F14" i="11" s="1"/>
  <c r="T13" i="7"/>
  <c r="T14" i="7"/>
  <c r="X14" i="7"/>
  <c r="F17" i="11" s="1"/>
  <c r="X15" i="7"/>
  <c r="T16" i="7"/>
  <c r="X16" i="7"/>
  <c r="F19" i="11" s="1"/>
  <c r="X19" i="7"/>
  <c r="T20" i="7"/>
  <c r="AF20" i="7" s="1"/>
  <c r="AG20" i="7" s="1"/>
  <c r="X22" i="7"/>
  <c r="T24" i="7"/>
  <c r="X24" i="7"/>
  <c r="F27" i="11" s="1"/>
  <c r="T26" i="7"/>
  <c r="AF26" i="7" s="1"/>
  <c r="AG26" i="7" s="1"/>
  <c r="X26" i="7"/>
  <c r="T28" i="7"/>
  <c r="X28" i="7"/>
  <c r="F31" i="11" s="1"/>
  <c r="T29" i="7"/>
  <c r="T30" i="7"/>
  <c r="AF30" i="7" s="1"/>
  <c r="AG30" i="7" s="1"/>
  <c r="X30" i="7"/>
  <c r="X31" i="7"/>
  <c r="F34" i="11" s="1"/>
  <c r="T35" i="7"/>
  <c r="AF35" i="7" s="1"/>
  <c r="AG35" i="7" s="1"/>
  <c r="X35" i="7"/>
  <c r="X40" i="7"/>
  <c r="F43" i="11" s="1"/>
  <c r="T42" i="7"/>
  <c r="X42" i="7"/>
  <c r="F45" i="11" s="1"/>
  <c r="T46" i="7"/>
  <c r="X46" i="7"/>
  <c r="X47" i="7"/>
  <c r="F50" i="11" s="1"/>
  <c r="T49" i="7"/>
  <c r="X49" i="7"/>
  <c r="F52" i="11" s="1"/>
  <c r="T51" i="7"/>
  <c r="X52" i="7"/>
  <c r="F55" i="11" s="1"/>
  <c r="T53" i="7"/>
  <c r="AC53" i="7"/>
  <c r="K56" i="11" s="1"/>
  <c r="X57" i="7"/>
  <c r="F60" i="11" s="1"/>
  <c r="T60" i="7"/>
  <c r="Y60" i="7"/>
  <c r="G63" i="11" s="1"/>
  <c r="AC61" i="7"/>
  <c r="K64" i="11" s="1"/>
  <c r="V62" i="7"/>
  <c r="D65" i="11" s="1"/>
  <c r="Y64" i="7"/>
  <c r="G67" i="11" s="1"/>
  <c r="AD64" i="7"/>
  <c r="L67" i="11" s="1"/>
  <c r="AB66" i="7"/>
  <c r="J69" i="11" s="1"/>
  <c r="Y68" i="7"/>
  <c r="G71" i="11" s="1"/>
  <c r="AD72" i="7"/>
  <c r="AB74" i="7"/>
  <c r="Y76" i="7"/>
  <c r="U79" i="7"/>
  <c r="AC79" i="7"/>
  <c r="K82" i="11" s="1"/>
  <c r="Y82" i="7"/>
  <c r="G85" i="11" s="1"/>
  <c r="F94" i="11"/>
  <c r="J94" i="11"/>
  <c r="C94" i="11"/>
  <c r="G94" i="11"/>
  <c r="K94" i="11"/>
  <c r="B94" i="11"/>
  <c r="J99" i="7"/>
  <c r="W25" i="7" s="1"/>
  <c r="E28" i="11" s="1"/>
  <c r="F99" i="7"/>
  <c r="B99" i="7"/>
  <c r="AA25" i="7" s="1"/>
  <c r="I28" i="11" s="1"/>
  <c r="M99" i="7"/>
  <c r="Z25" i="7" s="1"/>
  <c r="H28" i="11" s="1"/>
  <c r="I99" i="7"/>
  <c r="V25" i="7" s="1"/>
  <c r="D28" i="11" s="1"/>
  <c r="E99" i="7"/>
  <c r="L99" i="7"/>
  <c r="Y25" i="7" s="1"/>
  <c r="G28" i="11" s="1"/>
  <c r="H99" i="7"/>
  <c r="U25" i="7" s="1"/>
  <c r="D99" i="7"/>
  <c r="AC25" i="7" s="1"/>
  <c r="K28" i="11" s="1"/>
  <c r="M153" i="7"/>
  <c r="I153" i="7"/>
  <c r="V79" i="7" s="1"/>
  <c r="D82" i="11" s="1"/>
  <c r="E153" i="7"/>
  <c r="AD79" i="7" s="1"/>
  <c r="L82" i="11" s="1"/>
  <c r="L153" i="7"/>
  <c r="Y79" i="7" s="1"/>
  <c r="G82" i="11" s="1"/>
  <c r="H153" i="7"/>
  <c r="D153" i="7"/>
  <c r="K153" i="7"/>
  <c r="X79" i="7" s="1"/>
  <c r="F82" i="11" s="1"/>
  <c r="G153" i="7"/>
  <c r="T79" i="7" s="1"/>
  <c r="C153" i="7"/>
  <c r="J153" i="7"/>
  <c r="W79" i="7" s="1"/>
  <c r="E82" i="11" s="1"/>
  <c r="F153" i="7"/>
  <c r="K94" i="7"/>
  <c r="X20" i="7" s="1"/>
  <c r="C125" i="7"/>
  <c r="AB51" i="7" s="1"/>
  <c r="J54" i="11" s="1"/>
  <c r="J85" i="7"/>
  <c r="W11" i="7" s="1"/>
  <c r="E14" i="11" s="1"/>
  <c r="F85" i="7"/>
  <c r="AE11" i="7" s="1"/>
  <c r="M14" i="11" s="1"/>
  <c r="B85" i="7"/>
  <c r="AA11" i="7" s="1"/>
  <c r="I14" i="11" s="1"/>
  <c r="M85" i="7"/>
  <c r="I85" i="7"/>
  <c r="V11" i="7" s="1"/>
  <c r="D14" i="11" s="1"/>
  <c r="E85" i="7"/>
  <c r="AD11" i="7" s="1"/>
  <c r="L14" i="11" s="1"/>
  <c r="L85" i="7"/>
  <c r="Y11" i="7" s="1"/>
  <c r="G14" i="11" s="1"/>
  <c r="H85" i="7"/>
  <c r="U11" i="7" s="1"/>
  <c r="D85" i="7"/>
  <c r="AC11" i="7" s="1"/>
  <c r="K14" i="11" s="1"/>
  <c r="J89" i="7"/>
  <c r="W15" i="7" s="1"/>
  <c r="F89" i="7"/>
  <c r="AE15" i="7" s="1"/>
  <c r="B89" i="7"/>
  <c r="M89" i="7"/>
  <c r="Z15" i="7" s="1"/>
  <c r="I89" i="7"/>
  <c r="V15" i="7" s="1"/>
  <c r="E89" i="7"/>
  <c r="AD15" i="7" s="1"/>
  <c r="L89" i="7"/>
  <c r="Y15" i="7" s="1"/>
  <c r="H89" i="7"/>
  <c r="U15" i="7" s="1"/>
  <c r="D89" i="7"/>
  <c r="AC15" i="7" s="1"/>
  <c r="G96" i="7"/>
  <c r="T22" i="7" s="1"/>
  <c r="AF22" i="7" s="1"/>
  <c r="AG22" i="7" s="1"/>
  <c r="C99" i="7"/>
  <c r="AB25" i="7" s="1"/>
  <c r="J28" i="11" s="1"/>
  <c r="C103" i="7"/>
  <c r="AB29" i="7" s="1"/>
  <c r="J32" i="11" s="1"/>
  <c r="G113" i="7"/>
  <c r="T39" i="7" s="1"/>
  <c r="G121" i="7"/>
  <c r="T47" i="7" s="1"/>
  <c r="B153" i="7"/>
  <c r="AA79" i="7" s="1"/>
  <c r="I82" i="11" s="1"/>
  <c r="J125" i="7"/>
  <c r="F125" i="7"/>
  <c r="AE51" i="7" s="1"/>
  <c r="M54" i="11" s="1"/>
  <c r="B125" i="7"/>
  <c r="AA51" i="7" s="1"/>
  <c r="I54" i="11" s="1"/>
  <c r="M125" i="7"/>
  <c r="I125" i="7"/>
  <c r="E125" i="7"/>
  <c r="AD51" i="7" s="1"/>
  <c r="L54" i="11" s="1"/>
  <c r="L125" i="7"/>
  <c r="Y51" i="7" s="1"/>
  <c r="G54" i="11" s="1"/>
  <c r="H125" i="7"/>
  <c r="U51" i="7" s="1"/>
  <c r="D125" i="7"/>
  <c r="AC51" i="7" s="1"/>
  <c r="K54" i="11" s="1"/>
  <c r="M133" i="7"/>
  <c r="Z59" i="7" s="1"/>
  <c r="H62" i="11" s="1"/>
  <c r="I133" i="7"/>
  <c r="V59" i="7" s="1"/>
  <c r="D62" i="11" s="1"/>
  <c r="E133" i="7"/>
  <c r="L133" i="7"/>
  <c r="Y59" i="7" s="1"/>
  <c r="G62" i="11" s="1"/>
  <c r="H133" i="7"/>
  <c r="U59" i="7" s="1"/>
  <c r="D133" i="7"/>
  <c r="AC59" i="7" s="1"/>
  <c r="K62" i="11" s="1"/>
  <c r="K133" i="7"/>
  <c r="X59" i="7" s="1"/>
  <c r="F62" i="11" s="1"/>
  <c r="G133" i="7"/>
  <c r="T59" i="7" s="1"/>
  <c r="C133" i="7"/>
  <c r="AB59" i="7" s="1"/>
  <c r="J62" i="11" s="1"/>
  <c r="J133" i="7"/>
  <c r="W59" i="7" s="1"/>
  <c r="E62" i="11" s="1"/>
  <c r="F133" i="7"/>
  <c r="M137" i="7"/>
  <c r="Z63" i="7" s="1"/>
  <c r="H66" i="11" s="1"/>
  <c r="I137" i="7"/>
  <c r="V63" i="7" s="1"/>
  <c r="D66" i="11" s="1"/>
  <c r="E137" i="7"/>
  <c r="AD63" i="7" s="1"/>
  <c r="L66" i="11" s="1"/>
  <c r="L137" i="7"/>
  <c r="Y63" i="7" s="1"/>
  <c r="G66" i="11" s="1"/>
  <c r="H137" i="7"/>
  <c r="D137" i="7"/>
  <c r="K137" i="7"/>
  <c r="X63" i="7" s="1"/>
  <c r="F66" i="11" s="1"/>
  <c r="G137" i="7"/>
  <c r="C137" i="7"/>
  <c r="J137" i="7"/>
  <c r="W63" i="7" s="1"/>
  <c r="E66" i="11" s="1"/>
  <c r="F137" i="7"/>
  <c r="AE63" i="7" s="1"/>
  <c r="M66" i="11" s="1"/>
  <c r="M149" i="7"/>
  <c r="I149" i="7"/>
  <c r="V75" i="7" s="1"/>
  <c r="E149" i="7"/>
  <c r="L149" i="7"/>
  <c r="Y75" i="7" s="1"/>
  <c r="H149" i="7"/>
  <c r="D149" i="7"/>
  <c r="K149" i="7"/>
  <c r="G149" i="7"/>
  <c r="T75" i="7" s="1"/>
  <c r="AF75" i="7" s="1"/>
  <c r="AG75" i="7" s="1"/>
  <c r="C149" i="7"/>
  <c r="AB75" i="7" s="1"/>
  <c r="J149" i="7"/>
  <c r="W75" i="7" s="1"/>
  <c r="F149" i="7"/>
  <c r="AE75" i="7" s="1"/>
  <c r="J86" i="7"/>
  <c r="W12" i="7" s="1"/>
  <c r="F86" i="7"/>
  <c r="B86" i="7"/>
  <c r="AA12" i="7" s="1"/>
  <c r="M86" i="7"/>
  <c r="Z12" i="7" s="1"/>
  <c r="I86" i="7"/>
  <c r="V12" i="7" s="1"/>
  <c r="E86" i="7"/>
  <c r="L86" i="7"/>
  <c r="Y12" i="7" s="1"/>
  <c r="H86" i="7"/>
  <c r="U12" i="7" s="1"/>
  <c r="D86" i="7"/>
  <c r="AC12" i="7" s="1"/>
  <c r="J109" i="7"/>
  <c r="F109" i="7"/>
  <c r="B109" i="7"/>
  <c r="AA35" i="7" s="1"/>
  <c r="M109" i="7"/>
  <c r="Z35" i="7" s="1"/>
  <c r="I109" i="7"/>
  <c r="E109" i="7"/>
  <c r="L109" i="7"/>
  <c r="Y35" i="7" s="1"/>
  <c r="H109" i="7"/>
  <c r="U35" i="7" s="1"/>
  <c r="D109" i="7"/>
  <c r="AC35" i="7" s="1"/>
  <c r="C85" i="7"/>
  <c r="G86" i="7"/>
  <c r="T12" i="7" s="1"/>
  <c r="AF12" i="7" s="1"/>
  <c r="AG12" i="7" s="1"/>
  <c r="C89" i="7"/>
  <c r="AB15" i="7" s="1"/>
  <c r="G99" i="7"/>
  <c r="T25" i="7" s="1"/>
  <c r="K109" i="7"/>
  <c r="K125" i="7"/>
  <c r="X51" i="7" s="1"/>
  <c r="F54" i="11" s="1"/>
  <c r="B133" i="7"/>
  <c r="AA59" i="7" s="1"/>
  <c r="I62" i="11" s="1"/>
  <c r="B149" i="7"/>
  <c r="J94" i="7"/>
  <c r="W20" i="7" s="1"/>
  <c r="F94" i="7"/>
  <c r="B94" i="7"/>
  <c r="AA20" i="7" s="1"/>
  <c r="M94" i="7"/>
  <c r="I94" i="7"/>
  <c r="V20" i="7" s="1"/>
  <c r="E94" i="7"/>
  <c r="L94" i="7"/>
  <c r="Y20" i="7" s="1"/>
  <c r="H94" i="7"/>
  <c r="U20" i="7" s="1"/>
  <c r="D94" i="7"/>
  <c r="AC20" i="7" s="1"/>
  <c r="J103" i="7"/>
  <c r="W29" i="7" s="1"/>
  <c r="E32" i="11" s="1"/>
  <c r="F103" i="7"/>
  <c r="AE29" i="7" s="1"/>
  <c r="M32" i="11" s="1"/>
  <c r="B103" i="7"/>
  <c r="M103" i="7"/>
  <c r="Z29" i="7" s="1"/>
  <c r="H32" i="11" s="1"/>
  <c r="I103" i="7"/>
  <c r="V29" i="7" s="1"/>
  <c r="D32" i="11" s="1"/>
  <c r="E103" i="7"/>
  <c r="AD29" i="7" s="1"/>
  <c r="L32" i="11" s="1"/>
  <c r="L103" i="7"/>
  <c r="Y29" i="7" s="1"/>
  <c r="G32" i="11" s="1"/>
  <c r="H103" i="7"/>
  <c r="U29" i="7" s="1"/>
  <c r="D103" i="7"/>
  <c r="AC29" i="7" s="1"/>
  <c r="K32" i="11" s="1"/>
  <c r="J96" i="7"/>
  <c r="W22" i="7" s="1"/>
  <c r="F96" i="7"/>
  <c r="B96" i="7"/>
  <c r="AA22" i="7" s="1"/>
  <c r="M96" i="7"/>
  <c r="Z22" i="7" s="1"/>
  <c r="I96" i="7"/>
  <c r="V22" i="7" s="1"/>
  <c r="E96" i="7"/>
  <c r="L96" i="7"/>
  <c r="Y22" i="7" s="1"/>
  <c r="H96" i="7"/>
  <c r="U22" i="7" s="1"/>
  <c r="D96" i="7"/>
  <c r="AC22" i="7" s="1"/>
  <c r="J113" i="7"/>
  <c r="F113" i="7"/>
  <c r="AE39" i="7" s="1"/>
  <c r="M42" i="11" s="1"/>
  <c r="B113" i="7"/>
  <c r="AA39" i="7" s="1"/>
  <c r="I42" i="11" s="1"/>
  <c r="M113" i="7"/>
  <c r="Z39" i="7" s="1"/>
  <c r="H42" i="11" s="1"/>
  <c r="I113" i="7"/>
  <c r="E113" i="7"/>
  <c r="AD39" i="7" s="1"/>
  <c r="L42" i="11" s="1"/>
  <c r="L113" i="7"/>
  <c r="Y39" i="7" s="1"/>
  <c r="G42" i="11" s="1"/>
  <c r="H113" i="7"/>
  <c r="U39" i="7" s="1"/>
  <c r="D113" i="7"/>
  <c r="J121" i="7"/>
  <c r="W47" i="7" s="1"/>
  <c r="E50" i="11" s="1"/>
  <c r="F121" i="7"/>
  <c r="AE47" i="7" s="1"/>
  <c r="M50" i="11" s="1"/>
  <c r="B121" i="7"/>
  <c r="AA47" i="7" s="1"/>
  <c r="I50" i="11" s="1"/>
  <c r="M121" i="7"/>
  <c r="I121" i="7"/>
  <c r="V47" i="7" s="1"/>
  <c r="D50" i="11" s="1"/>
  <c r="E121" i="7"/>
  <c r="AD47" i="7" s="1"/>
  <c r="L50" i="11" s="1"/>
  <c r="L121" i="7"/>
  <c r="Y47" i="7" s="1"/>
  <c r="G50" i="11" s="1"/>
  <c r="H121" i="7"/>
  <c r="U47" i="7" s="1"/>
  <c r="D121" i="7"/>
  <c r="AC47" i="7" s="1"/>
  <c r="K50" i="11" s="1"/>
  <c r="G85" i="7"/>
  <c r="T11" i="7" s="1"/>
  <c r="K86" i="7"/>
  <c r="X12" i="7" s="1"/>
  <c r="G89" i="7"/>
  <c r="T15" i="7" s="1"/>
  <c r="AF15" i="7" s="1"/>
  <c r="AG15" i="7" s="1"/>
  <c r="G94" i="7"/>
  <c r="K99" i="7"/>
  <c r="X25" i="7" s="1"/>
  <c r="F28" i="11" s="1"/>
  <c r="K103" i="7"/>
  <c r="X29" i="7" s="1"/>
  <c r="F32" i="11" s="1"/>
  <c r="M130" i="7"/>
  <c r="Z56" i="7" s="1"/>
  <c r="H59" i="11" s="1"/>
  <c r="I130" i="7"/>
  <c r="E130" i="7"/>
  <c r="AD56" i="7" s="1"/>
  <c r="L59" i="11" s="1"/>
  <c r="L130" i="7"/>
  <c r="Y56" i="7" s="1"/>
  <c r="G59" i="11" s="1"/>
  <c r="H130" i="7"/>
  <c r="U56" i="7" s="1"/>
  <c r="D130" i="7"/>
  <c r="K130" i="7"/>
  <c r="X56" i="7" s="1"/>
  <c r="F59" i="11" s="1"/>
  <c r="G130" i="7"/>
  <c r="T56" i="7" s="1"/>
  <c r="C130" i="7"/>
  <c r="M134" i="7"/>
  <c r="Z60" i="7" s="1"/>
  <c r="H63" i="11" s="1"/>
  <c r="I134" i="7"/>
  <c r="V60" i="7" s="1"/>
  <c r="D63" i="11" s="1"/>
  <c r="E134" i="7"/>
  <c r="AD60" i="7" s="1"/>
  <c r="L63" i="11" s="1"/>
  <c r="L134" i="7"/>
  <c r="H134" i="7"/>
  <c r="U60" i="7" s="1"/>
  <c r="D134" i="7"/>
  <c r="K134" i="7"/>
  <c r="X60" i="7" s="1"/>
  <c r="F63" i="11" s="1"/>
  <c r="G134" i="7"/>
  <c r="C134" i="7"/>
  <c r="AB60" i="7" s="1"/>
  <c r="J63" i="11" s="1"/>
  <c r="M138" i="7"/>
  <c r="Z64" i="7" s="1"/>
  <c r="H67" i="11" s="1"/>
  <c r="I138" i="7"/>
  <c r="V64" i="7" s="1"/>
  <c r="D67" i="11" s="1"/>
  <c r="E138" i="7"/>
  <c r="L138" i="7"/>
  <c r="H138" i="7"/>
  <c r="U64" i="7" s="1"/>
  <c r="D138" i="7"/>
  <c r="AC64" i="7" s="1"/>
  <c r="K67" i="11" s="1"/>
  <c r="K138" i="7"/>
  <c r="G138" i="7"/>
  <c r="T64" i="7" s="1"/>
  <c r="C138" i="7"/>
  <c r="M142" i="7"/>
  <c r="Z68" i="7" s="1"/>
  <c r="H71" i="11" s="1"/>
  <c r="I142" i="7"/>
  <c r="E142" i="7"/>
  <c r="AD68" i="7" s="1"/>
  <c r="L71" i="11" s="1"/>
  <c r="L142" i="7"/>
  <c r="H142" i="7"/>
  <c r="U68" i="7" s="1"/>
  <c r="D142" i="7"/>
  <c r="K142" i="7"/>
  <c r="G142" i="7"/>
  <c r="T68" i="7" s="1"/>
  <c r="C142" i="7"/>
  <c r="AB68" i="7" s="1"/>
  <c r="J71" i="11" s="1"/>
  <c r="M146" i="7"/>
  <c r="Z72" i="7" s="1"/>
  <c r="I146" i="7"/>
  <c r="V72" i="7" s="1"/>
  <c r="E146" i="7"/>
  <c r="L146" i="7"/>
  <c r="Y72" i="7" s="1"/>
  <c r="H146" i="7"/>
  <c r="U72" i="7" s="1"/>
  <c r="D146" i="7"/>
  <c r="AC72" i="7" s="1"/>
  <c r="K146" i="7"/>
  <c r="X72" i="7" s="1"/>
  <c r="G146" i="7"/>
  <c r="T72" i="7" s="1"/>
  <c r="AF72" i="7" s="1"/>
  <c r="AG72" i="7" s="1"/>
  <c r="C146" i="7"/>
  <c r="M150" i="7"/>
  <c r="Z76" i="7" s="1"/>
  <c r="I150" i="7"/>
  <c r="V76" i="7" s="1"/>
  <c r="E150" i="7"/>
  <c r="AD76" i="7" s="1"/>
  <c r="L150" i="7"/>
  <c r="H150" i="7"/>
  <c r="U76" i="7" s="1"/>
  <c r="D150" i="7"/>
  <c r="AC76" i="7" s="1"/>
  <c r="K150" i="7"/>
  <c r="X76" i="7" s="1"/>
  <c r="G150" i="7"/>
  <c r="T76" i="7" s="1"/>
  <c r="AF76" i="7" s="1"/>
  <c r="AG76" i="7" s="1"/>
  <c r="C150" i="7"/>
  <c r="M154" i="7"/>
  <c r="Z80" i="7" s="1"/>
  <c r="I154" i="7"/>
  <c r="V80" i="7" s="1"/>
  <c r="E154" i="7"/>
  <c r="L154" i="7"/>
  <c r="Y80" i="7" s="1"/>
  <c r="H154" i="7"/>
  <c r="D154" i="7"/>
  <c r="AC80" i="7" s="1"/>
  <c r="K154" i="7"/>
  <c r="G154" i="7"/>
  <c r="T80" i="7" s="1"/>
  <c r="AF80" i="7" s="1"/>
  <c r="AG80" i="7" s="1"/>
  <c r="C154" i="7"/>
  <c r="AB80" i="7" s="1"/>
  <c r="D87" i="7"/>
  <c r="AC13" i="7" s="1"/>
  <c r="K16" i="11" s="1"/>
  <c r="H87" i="7"/>
  <c r="U13" i="7" s="1"/>
  <c r="L87" i="7"/>
  <c r="Y13" i="7" s="1"/>
  <c r="G16" i="11" s="1"/>
  <c r="D88" i="7"/>
  <c r="AC14" i="7" s="1"/>
  <c r="K17" i="11" s="1"/>
  <c r="H88" i="7"/>
  <c r="U14" i="7" s="1"/>
  <c r="L88" i="7"/>
  <c r="Y14" i="7" s="1"/>
  <c r="G17" i="11" s="1"/>
  <c r="D90" i="7"/>
  <c r="AC16" i="7" s="1"/>
  <c r="K19" i="11" s="1"/>
  <c r="H90" i="7"/>
  <c r="U16" i="7" s="1"/>
  <c r="L90" i="7"/>
  <c r="Y16" i="7" s="1"/>
  <c r="G19" i="11" s="1"/>
  <c r="D93" i="7"/>
  <c r="AC19" i="7" s="1"/>
  <c r="H93" i="7"/>
  <c r="U19" i="7" s="1"/>
  <c r="L93" i="7"/>
  <c r="Y19" i="7" s="1"/>
  <c r="D95" i="7"/>
  <c r="AC21" i="7" s="1"/>
  <c r="K24" i="11" s="1"/>
  <c r="H95" i="7"/>
  <c r="U21" i="7" s="1"/>
  <c r="L95" i="7"/>
  <c r="Y21" i="7" s="1"/>
  <c r="G24" i="11" s="1"/>
  <c r="D97" i="7"/>
  <c r="AC23" i="7" s="1"/>
  <c r="K26" i="11" s="1"/>
  <c r="H97" i="7"/>
  <c r="U23" i="7" s="1"/>
  <c r="L97" i="7"/>
  <c r="Y23" i="7" s="1"/>
  <c r="G26" i="11" s="1"/>
  <c r="D98" i="7"/>
  <c r="AC24" i="7" s="1"/>
  <c r="K27" i="11" s="1"/>
  <c r="H98" i="7"/>
  <c r="U24" i="7" s="1"/>
  <c r="L98" i="7"/>
  <c r="Y24" i="7" s="1"/>
  <c r="G27" i="11" s="1"/>
  <c r="D100" i="7"/>
  <c r="AC26" i="7" s="1"/>
  <c r="H100" i="7"/>
  <c r="U26" i="7" s="1"/>
  <c r="L100" i="7"/>
  <c r="Y26" i="7" s="1"/>
  <c r="D101" i="7"/>
  <c r="AC27" i="7" s="1"/>
  <c r="H101" i="7"/>
  <c r="U27" i="7" s="1"/>
  <c r="L101" i="7"/>
  <c r="Y27" i="7" s="1"/>
  <c r="D102" i="7"/>
  <c r="AC28" i="7" s="1"/>
  <c r="K31" i="11" s="1"/>
  <c r="H102" i="7"/>
  <c r="U28" i="7" s="1"/>
  <c r="L102" i="7"/>
  <c r="Y28" i="7" s="1"/>
  <c r="G31" i="11" s="1"/>
  <c r="D104" i="7"/>
  <c r="AC30" i="7" s="1"/>
  <c r="H104" i="7"/>
  <c r="U30" i="7" s="1"/>
  <c r="L104" i="7"/>
  <c r="Y30" i="7" s="1"/>
  <c r="D105" i="7"/>
  <c r="AC31" i="7" s="1"/>
  <c r="K34" i="11" s="1"/>
  <c r="H105" i="7"/>
  <c r="U31" i="7" s="1"/>
  <c r="L105" i="7"/>
  <c r="Y31" i="7" s="1"/>
  <c r="G34" i="11" s="1"/>
  <c r="D108" i="7"/>
  <c r="AC34" i="7" s="1"/>
  <c r="H108" i="7"/>
  <c r="U34" i="7" s="1"/>
  <c r="L108" i="7"/>
  <c r="Y34" i="7" s="1"/>
  <c r="D111" i="7"/>
  <c r="AC37" i="7" s="1"/>
  <c r="K40" i="11" s="1"/>
  <c r="H111" i="7"/>
  <c r="U37" i="7" s="1"/>
  <c r="L111" i="7"/>
  <c r="Y37" i="7" s="1"/>
  <c r="G40" i="11" s="1"/>
  <c r="D112" i="7"/>
  <c r="AC38" i="7" s="1"/>
  <c r="K41" i="11" s="1"/>
  <c r="H112" i="7"/>
  <c r="U38" i="7" s="1"/>
  <c r="C41" i="11" s="1"/>
  <c r="L112" i="7"/>
  <c r="Y38" i="7" s="1"/>
  <c r="G41" i="11" s="1"/>
  <c r="D114" i="7"/>
  <c r="AC40" i="7" s="1"/>
  <c r="K43" i="11" s="1"/>
  <c r="H114" i="7"/>
  <c r="U40" i="7" s="1"/>
  <c r="L114" i="7"/>
  <c r="Y40" i="7" s="1"/>
  <c r="G43" i="11" s="1"/>
  <c r="D116" i="7"/>
  <c r="AC42" i="7" s="1"/>
  <c r="K45" i="11" s="1"/>
  <c r="H116" i="7"/>
  <c r="U42" i="7" s="1"/>
  <c r="L116" i="7"/>
  <c r="Y42" i="7" s="1"/>
  <c r="G45" i="11" s="1"/>
  <c r="D118" i="7"/>
  <c r="H118" i="7"/>
  <c r="U44" i="7" s="1"/>
  <c r="L118" i="7"/>
  <c r="Y44" i="7" s="1"/>
  <c r="G47" i="11" s="1"/>
  <c r="D119" i="7"/>
  <c r="AC45" i="7" s="1"/>
  <c r="H119" i="7"/>
  <c r="U45" i="7" s="1"/>
  <c r="L119" i="7"/>
  <c r="Y45" i="7" s="1"/>
  <c r="D120" i="7"/>
  <c r="AC46" i="7" s="1"/>
  <c r="H120" i="7"/>
  <c r="U46" i="7" s="1"/>
  <c r="L120" i="7"/>
  <c r="Y46" i="7" s="1"/>
  <c r="D123" i="7"/>
  <c r="AC49" i="7" s="1"/>
  <c r="K52" i="11" s="1"/>
  <c r="H123" i="7"/>
  <c r="U49" i="7" s="1"/>
  <c r="L123" i="7"/>
  <c r="Y49" i="7" s="1"/>
  <c r="G52" i="11" s="1"/>
  <c r="D124" i="7"/>
  <c r="AC50" i="7" s="1"/>
  <c r="K53" i="11" s="1"/>
  <c r="H124" i="7"/>
  <c r="U50" i="7" s="1"/>
  <c r="L124" i="7"/>
  <c r="D126" i="7"/>
  <c r="AC52" i="7" s="1"/>
  <c r="K55" i="11" s="1"/>
  <c r="H126" i="7"/>
  <c r="U52" i="7" s="1"/>
  <c r="L126" i="7"/>
  <c r="Y52" i="7" s="1"/>
  <c r="G55" i="11" s="1"/>
  <c r="D127" i="7"/>
  <c r="H127" i="7"/>
  <c r="U53" i="7" s="1"/>
  <c r="L127" i="7"/>
  <c r="Y53" i="7" s="1"/>
  <c r="G56" i="11" s="1"/>
  <c r="D128" i="7"/>
  <c r="AC54" i="7" s="1"/>
  <c r="K57" i="11" s="1"/>
  <c r="H128" i="7"/>
  <c r="U54" i="7" s="1"/>
  <c r="J130" i="7"/>
  <c r="B132" i="7"/>
  <c r="AA58" i="7" s="1"/>
  <c r="I61" i="11" s="1"/>
  <c r="J134" i="7"/>
  <c r="W60" i="7" s="1"/>
  <c r="E63" i="11" s="1"/>
  <c r="B136" i="7"/>
  <c r="J138" i="7"/>
  <c r="W64" i="7" s="1"/>
  <c r="E67" i="11" s="1"/>
  <c r="B140" i="7"/>
  <c r="AA66" i="7" s="1"/>
  <c r="I69" i="11" s="1"/>
  <c r="J142" i="7"/>
  <c r="W68" i="7" s="1"/>
  <c r="E71" i="11" s="1"/>
  <c r="B144" i="7"/>
  <c r="J146" i="7"/>
  <c r="W72" i="7" s="1"/>
  <c r="B148" i="7"/>
  <c r="AA74" i="7" s="1"/>
  <c r="J150" i="7"/>
  <c r="W76" i="7" s="1"/>
  <c r="J154" i="7"/>
  <c r="W80" i="7" s="1"/>
  <c r="B156" i="7"/>
  <c r="AA82" i="7" s="1"/>
  <c r="I85" i="11" s="1"/>
  <c r="M131" i="7"/>
  <c r="Z57" i="7" s="1"/>
  <c r="H60" i="11" s="1"/>
  <c r="I131" i="7"/>
  <c r="V57" i="7" s="1"/>
  <c r="D60" i="11" s="1"/>
  <c r="E131" i="7"/>
  <c r="AD57" i="7" s="1"/>
  <c r="L60" i="11" s="1"/>
  <c r="L131" i="7"/>
  <c r="Y57" i="7" s="1"/>
  <c r="G60" i="11" s="1"/>
  <c r="H131" i="7"/>
  <c r="U57" i="7" s="1"/>
  <c r="D131" i="7"/>
  <c r="AC57" i="7" s="1"/>
  <c r="K60" i="11" s="1"/>
  <c r="K131" i="7"/>
  <c r="G131" i="7"/>
  <c r="T57" i="7" s="1"/>
  <c r="C131" i="7"/>
  <c r="AB57" i="7" s="1"/>
  <c r="J60" i="11" s="1"/>
  <c r="M135" i="7"/>
  <c r="Z61" i="7" s="1"/>
  <c r="H64" i="11" s="1"/>
  <c r="I135" i="7"/>
  <c r="V61" i="7" s="1"/>
  <c r="D64" i="11" s="1"/>
  <c r="E135" i="7"/>
  <c r="AD61" i="7" s="1"/>
  <c r="L64" i="11" s="1"/>
  <c r="L135" i="7"/>
  <c r="Y61" i="7" s="1"/>
  <c r="G64" i="11" s="1"/>
  <c r="H135" i="7"/>
  <c r="U61" i="7" s="1"/>
  <c r="D135" i="7"/>
  <c r="K135" i="7"/>
  <c r="X61" i="7" s="1"/>
  <c r="F64" i="11" s="1"/>
  <c r="G135" i="7"/>
  <c r="T61" i="7" s="1"/>
  <c r="C135" i="7"/>
  <c r="AB61" i="7" s="1"/>
  <c r="J64" i="11" s="1"/>
  <c r="M147" i="7"/>
  <c r="I147" i="7"/>
  <c r="E147" i="7"/>
  <c r="AD73" i="7" s="1"/>
  <c r="L147" i="7"/>
  <c r="Y73" i="7" s="1"/>
  <c r="H147" i="7"/>
  <c r="D147" i="7"/>
  <c r="AC73" i="7" s="1"/>
  <c r="K147" i="7"/>
  <c r="X73" i="7" s="1"/>
  <c r="G147" i="7"/>
  <c r="T73" i="7" s="1"/>
  <c r="AF73" i="7" s="1"/>
  <c r="AG73" i="7" s="1"/>
  <c r="C147" i="7"/>
  <c r="M151" i="7"/>
  <c r="I151" i="7"/>
  <c r="E151" i="7"/>
  <c r="AD77" i="7" s="1"/>
  <c r="L151" i="7"/>
  <c r="Y77" i="7" s="1"/>
  <c r="H151" i="7"/>
  <c r="U77" i="7" s="1"/>
  <c r="D151" i="7"/>
  <c r="AC77" i="7" s="1"/>
  <c r="K151" i="7"/>
  <c r="X77" i="7" s="1"/>
  <c r="G151" i="7"/>
  <c r="T77" i="7" s="1"/>
  <c r="AF77" i="7" s="1"/>
  <c r="AG77" i="7" s="1"/>
  <c r="C151" i="7"/>
  <c r="AB77" i="7" s="1"/>
  <c r="E87" i="7"/>
  <c r="AD13" i="7" s="1"/>
  <c r="L16" i="11" s="1"/>
  <c r="I87" i="7"/>
  <c r="V13" i="7" s="1"/>
  <c r="D16" i="11" s="1"/>
  <c r="M87" i="7"/>
  <c r="E88" i="7"/>
  <c r="I88" i="7"/>
  <c r="V14" i="7" s="1"/>
  <c r="D17" i="11" s="1"/>
  <c r="M88" i="7"/>
  <c r="Z14" i="7" s="1"/>
  <c r="H17" i="11" s="1"/>
  <c r="E90" i="7"/>
  <c r="I90" i="7"/>
  <c r="M90" i="7"/>
  <c r="Z16" i="7" s="1"/>
  <c r="H19" i="11" s="1"/>
  <c r="E93" i="7"/>
  <c r="AD19" i="7" s="1"/>
  <c r="I93" i="7"/>
  <c r="M93" i="7"/>
  <c r="E95" i="7"/>
  <c r="AD21" i="7" s="1"/>
  <c r="L24" i="11" s="1"/>
  <c r="I95" i="7"/>
  <c r="V21" i="7" s="1"/>
  <c r="D24" i="11" s="1"/>
  <c r="M95" i="7"/>
  <c r="E97" i="7"/>
  <c r="AD23" i="7" s="1"/>
  <c r="L26" i="11" s="1"/>
  <c r="I97" i="7"/>
  <c r="V23" i="7" s="1"/>
  <c r="D26" i="11" s="1"/>
  <c r="M97" i="7"/>
  <c r="Z23" i="7" s="1"/>
  <c r="H26" i="11" s="1"/>
  <c r="E98" i="7"/>
  <c r="I98" i="7"/>
  <c r="V24" i="7" s="1"/>
  <c r="D27" i="11" s="1"/>
  <c r="M98" i="7"/>
  <c r="Z24" i="7" s="1"/>
  <c r="H27" i="11" s="1"/>
  <c r="E100" i="7"/>
  <c r="AD26" i="7" s="1"/>
  <c r="I100" i="7"/>
  <c r="M100" i="7"/>
  <c r="Z26" i="7" s="1"/>
  <c r="E101" i="7"/>
  <c r="AD27" i="7" s="1"/>
  <c r="I101" i="7"/>
  <c r="V27" i="7" s="1"/>
  <c r="M101" i="7"/>
  <c r="E102" i="7"/>
  <c r="I102" i="7"/>
  <c r="V28" i="7" s="1"/>
  <c r="D31" i="11" s="1"/>
  <c r="M102" i="7"/>
  <c r="Z28" i="7" s="1"/>
  <c r="H31" i="11" s="1"/>
  <c r="E104" i="7"/>
  <c r="I104" i="7"/>
  <c r="M104" i="7"/>
  <c r="Z30" i="7" s="1"/>
  <c r="E105" i="7"/>
  <c r="AD31" i="7" s="1"/>
  <c r="L34" i="11" s="1"/>
  <c r="I105" i="7"/>
  <c r="M105" i="7"/>
  <c r="E108" i="7"/>
  <c r="AD34" i="7" s="1"/>
  <c r="I108" i="7"/>
  <c r="V34" i="7" s="1"/>
  <c r="M108" i="7"/>
  <c r="E111" i="7"/>
  <c r="I111" i="7"/>
  <c r="V37" i="7" s="1"/>
  <c r="D40" i="11" s="1"/>
  <c r="M111" i="7"/>
  <c r="Z37" i="7" s="1"/>
  <c r="H40" i="11" s="1"/>
  <c r="E112" i="7"/>
  <c r="I112" i="7"/>
  <c r="V38" i="7" s="1"/>
  <c r="D41" i="11" s="1"/>
  <c r="M112" i="7"/>
  <c r="Z38" i="7" s="1"/>
  <c r="H41" i="11" s="1"/>
  <c r="E114" i="7"/>
  <c r="AD40" i="7" s="1"/>
  <c r="L43" i="11" s="1"/>
  <c r="I114" i="7"/>
  <c r="M114" i="7"/>
  <c r="Z40" i="7" s="1"/>
  <c r="H43" i="11" s="1"/>
  <c r="E116" i="7"/>
  <c r="AD42" i="7" s="1"/>
  <c r="L45" i="11" s="1"/>
  <c r="I116" i="7"/>
  <c r="V42" i="7" s="1"/>
  <c r="D45" i="11" s="1"/>
  <c r="M116" i="7"/>
  <c r="E118" i="7"/>
  <c r="AD44" i="7" s="1"/>
  <c r="L47" i="11" s="1"/>
  <c r="I118" i="7"/>
  <c r="V44" i="7" s="1"/>
  <c r="D47" i="11" s="1"/>
  <c r="M118" i="7"/>
  <c r="Z44" i="7" s="1"/>
  <c r="H47" i="11" s="1"/>
  <c r="E119" i="7"/>
  <c r="I119" i="7"/>
  <c r="M119" i="7"/>
  <c r="Z45" i="7" s="1"/>
  <c r="E120" i="7"/>
  <c r="AD46" i="7" s="1"/>
  <c r="I120" i="7"/>
  <c r="M120" i="7"/>
  <c r="E123" i="7"/>
  <c r="AD49" i="7" s="1"/>
  <c r="L52" i="11" s="1"/>
  <c r="I123" i="7"/>
  <c r="V49" i="7" s="1"/>
  <c r="D52" i="11" s="1"/>
  <c r="M123" i="7"/>
  <c r="Z49" i="7" s="1"/>
  <c r="H52" i="11" s="1"/>
  <c r="E124" i="7"/>
  <c r="AD50" i="7" s="1"/>
  <c r="L53" i="11" s="1"/>
  <c r="I124" i="7"/>
  <c r="V50" i="7" s="1"/>
  <c r="D53" i="11" s="1"/>
  <c r="M124" i="7"/>
  <c r="Z50" i="7" s="1"/>
  <c r="H53" i="11" s="1"/>
  <c r="E126" i="7"/>
  <c r="I126" i="7"/>
  <c r="V52" i="7" s="1"/>
  <c r="D55" i="11" s="1"/>
  <c r="M126" i="7"/>
  <c r="Z52" i="7" s="1"/>
  <c r="H55" i="11" s="1"/>
  <c r="E127" i="7"/>
  <c r="AD53" i="7" s="1"/>
  <c r="L56" i="11" s="1"/>
  <c r="I127" i="7"/>
  <c r="V53" i="7" s="1"/>
  <c r="D56" i="11" s="1"/>
  <c r="M127" i="7"/>
  <c r="Z53" i="7" s="1"/>
  <c r="H56" i="11" s="1"/>
  <c r="E128" i="7"/>
  <c r="AD54" i="7" s="1"/>
  <c r="L57" i="11" s="1"/>
  <c r="B131" i="7"/>
  <c r="AA57" i="7" s="1"/>
  <c r="I60" i="11" s="1"/>
  <c r="B135" i="7"/>
  <c r="B147" i="7"/>
  <c r="AA73" i="7" s="1"/>
  <c r="B151" i="7"/>
  <c r="M128" i="7"/>
  <c r="Z54" i="7" s="1"/>
  <c r="H57" i="11" s="1"/>
  <c r="L128" i="7"/>
  <c r="K128" i="7"/>
  <c r="X54" i="7" s="1"/>
  <c r="F57" i="11" s="1"/>
  <c r="M132" i="7"/>
  <c r="Z58" i="7" s="1"/>
  <c r="H61" i="11" s="1"/>
  <c r="I132" i="7"/>
  <c r="V58" i="7" s="1"/>
  <c r="D61" i="11" s="1"/>
  <c r="E132" i="7"/>
  <c r="L132" i="7"/>
  <c r="H132" i="7"/>
  <c r="U58" i="7" s="1"/>
  <c r="D132" i="7"/>
  <c r="AC58" i="7" s="1"/>
  <c r="K61" i="11" s="1"/>
  <c r="K132" i="7"/>
  <c r="X58" i="7" s="1"/>
  <c r="F61" i="11" s="1"/>
  <c r="G132" i="7"/>
  <c r="T58" i="7" s="1"/>
  <c r="C132" i="7"/>
  <c r="AB58" i="7" s="1"/>
  <c r="J61" i="11" s="1"/>
  <c r="M136" i="7"/>
  <c r="Z62" i="7" s="1"/>
  <c r="H65" i="11" s="1"/>
  <c r="I136" i="7"/>
  <c r="E136" i="7"/>
  <c r="AD62" i="7" s="1"/>
  <c r="L65" i="11" s="1"/>
  <c r="L136" i="7"/>
  <c r="Y62" i="7" s="1"/>
  <c r="G65" i="11" s="1"/>
  <c r="H136" i="7"/>
  <c r="U62" i="7" s="1"/>
  <c r="D136" i="7"/>
  <c r="AC62" i="7" s="1"/>
  <c r="K65" i="11" s="1"/>
  <c r="K136" i="7"/>
  <c r="X62" i="7" s="1"/>
  <c r="F65" i="11" s="1"/>
  <c r="G136" i="7"/>
  <c r="C136" i="7"/>
  <c r="AB62" i="7" s="1"/>
  <c r="J65" i="11" s="1"/>
  <c r="M140" i="7"/>
  <c r="I140" i="7"/>
  <c r="V66" i="7" s="1"/>
  <c r="D69" i="11" s="1"/>
  <c r="E140" i="7"/>
  <c r="L140" i="7"/>
  <c r="Y66" i="7" s="1"/>
  <c r="G69" i="11" s="1"/>
  <c r="H140" i="7"/>
  <c r="D140" i="7"/>
  <c r="AC66" i="7" s="1"/>
  <c r="K69" i="11" s="1"/>
  <c r="K140" i="7"/>
  <c r="X66" i="7" s="1"/>
  <c r="F69" i="11" s="1"/>
  <c r="G140" i="7"/>
  <c r="T66" i="7" s="1"/>
  <c r="C140" i="7"/>
  <c r="M144" i="7"/>
  <c r="I144" i="7"/>
  <c r="V70" i="7" s="1"/>
  <c r="D73" i="11" s="1"/>
  <c r="E144" i="7"/>
  <c r="AD70" i="7" s="1"/>
  <c r="L73" i="11" s="1"/>
  <c r="L144" i="7"/>
  <c r="H144" i="7"/>
  <c r="U70" i="7" s="1"/>
  <c r="D144" i="7"/>
  <c r="AC70" i="7" s="1"/>
  <c r="K73" i="11" s="1"/>
  <c r="K144" i="7"/>
  <c r="X70" i="7" s="1"/>
  <c r="F73" i="11" s="1"/>
  <c r="G144" i="7"/>
  <c r="C144" i="7"/>
  <c r="AB70" i="7" s="1"/>
  <c r="J73" i="11" s="1"/>
  <c r="M148" i="7"/>
  <c r="Z74" i="7" s="1"/>
  <c r="I148" i="7"/>
  <c r="V74" i="7" s="1"/>
  <c r="E148" i="7"/>
  <c r="L148" i="7"/>
  <c r="Y74" i="7" s="1"/>
  <c r="H148" i="7"/>
  <c r="U74" i="7" s="1"/>
  <c r="D148" i="7"/>
  <c r="AC74" i="7" s="1"/>
  <c r="K148" i="7"/>
  <c r="X74" i="7" s="1"/>
  <c r="G148" i="7"/>
  <c r="C148" i="7"/>
  <c r="M156" i="7"/>
  <c r="Z82" i="7" s="1"/>
  <c r="H85" i="11" s="1"/>
  <c r="I156" i="7"/>
  <c r="E156" i="7"/>
  <c r="L156" i="7"/>
  <c r="H156" i="7"/>
  <c r="U82" i="7" s="1"/>
  <c r="D156" i="7"/>
  <c r="K156" i="7"/>
  <c r="G156" i="7"/>
  <c r="T82" i="7" s="1"/>
  <c r="C156" i="7"/>
  <c r="AB82" i="7" s="1"/>
  <c r="J85" i="11" s="1"/>
  <c r="B87" i="7"/>
  <c r="F87" i="7"/>
  <c r="AE13" i="7" s="1"/>
  <c r="M16" i="11" s="1"/>
  <c r="B88" i="7"/>
  <c r="AA14" i="7" s="1"/>
  <c r="I17" i="11" s="1"/>
  <c r="F88" i="7"/>
  <c r="AE14" i="7" s="1"/>
  <c r="M17" i="11" s="1"/>
  <c r="B90" i="7"/>
  <c r="AA16" i="7" s="1"/>
  <c r="I19" i="11" s="1"/>
  <c r="F90" i="7"/>
  <c r="AE16" i="7" s="1"/>
  <c r="M19" i="11" s="1"/>
  <c r="B93" i="7"/>
  <c r="F93" i="7"/>
  <c r="AE19" i="7" s="1"/>
  <c r="B95" i="7"/>
  <c r="F95" i="7"/>
  <c r="B97" i="7"/>
  <c r="F97" i="7"/>
  <c r="AE23" i="7" s="1"/>
  <c r="M26" i="11" s="1"/>
  <c r="B98" i="7"/>
  <c r="F98" i="7"/>
  <c r="B100" i="7"/>
  <c r="AA26" i="7" s="1"/>
  <c r="F100" i="7"/>
  <c r="AE26" i="7" s="1"/>
  <c r="B101" i="7"/>
  <c r="F101" i="7"/>
  <c r="AE27" i="7" s="1"/>
  <c r="B102" i="7"/>
  <c r="AA28" i="7" s="1"/>
  <c r="I31" i="11" s="1"/>
  <c r="F102" i="7"/>
  <c r="AE28" i="7" s="1"/>
  <c r="M31" i="11" s="1"/>
  <c r="B104" i="7"/>
  <c r="AA30" i="7" s="1"/>
  <c r="F104" i="7"/>
  <c r="AE30" i="7" s="1"/>
  <c r="B105" i="7"/>
  <c r="F105" i="7"/>
  <c r="AE31" i="7" s="1"/>
  <c r="M34" i="11" s="1"/>
  <c r="B108" i="7"/>
  <c r="F108" i="7"/>
  <c r="AE34" i="7" s="1"/>
  <c r="B111" i="7"/>
  <c r="AA37" i="7" s="1"/>
  <c r="I40" i="11" s="1"/>
  <c r="F111" i="7"/>
  <c r="AE37" i="7" s="1"/>
  <c r="M40" i="11" s="1"/>
  <c r="B112" i="7"/>
  <c r="F112" i="7"/>
  <c r="AE38" i="7" s="1"/>
  <c r="M41" i="11" s="1"/>
  <c r="B114" i="7"/>
  <c r="AA40" i="7" s="1"/>
  <c r="I43" i="11" s="1"/>
  <c r="F114" i="7"/>
  <c r="AE40" i="7" s="1"/>
  <c r="M43" i="11" s="1"/>
  <c r="B116" i="7"/>
  <c r="F116" i="7"/>
  <c r="AE42" i="7" s="1"/>
  <c r="M45" i="11" s="1"/>
  <c r="B118" i="7"/>
  <c r="AA44" i="7" s="1"/>
  <c r="I47" i="11" s="1"/>
  <c r="F118" i="7"/>
  <c r="AE44" i="7" s="1"/>
  <c r="M47" i="11" s="1"/>
  <c r="B119" i="7"/>
  <c r="F119" i="7"/>
  <c r="AE45" i="7" s="1"/>
  <c r="B120" i="7"/>
  <c r="AA46" i="7" s="1"/>
  <c r="F120" i="7"/>
  <c r="AE46" i="7" s="1"/>
  <c r="B123" i="7"/>
  <c r="AA49" i="7" s="1"/>
  <c r="I52" i="11" s="1"/>
  <c r="F123" i="7"/>
  <c r="AE49" i="7" s="1"/>
  <c r="M52" i="11" s="1"/>
  <c r="B124" i="7"/>
  <c r="AA50" i="7" s="1"/>
  <c r="I53" i="11" s="1"/>
  <c r="F124" i="7"/>
  <c r="AE50" i="7" s="1"/>
  <c r="M53" i="11" s="1"/>
  <c r="B126" i="7"/>
  <c r="F126" i="7"/>
  <c r="B127" i="7"/>
  <c r="AA53" i="7" s="1"/>
  <c r="I56" i="11" s="1"/>
  <c r="F127" i="7"/>
  <c r="AE53" i="7" s="1"/>
  <c r="M56" i="11" s="1"/>
  <c r="B128" i="7"/>
  <c r="F128" i="7"/>
  <c r="AE54" i="7" s="1"/>
  <c r="M57" i="11" s="1"/>
  <c r="J128" i="7"/>
  <c r="W54" i="7" s="1"/>
  <c r="E57" i="11" s="1"/>
  <c r="B130" i="7"/>
  <c r="AA56" i="7" s="1"/>
  <c r="I59" i="11" s="1"/>
  <c r="F131" i="7"/>
  <c r="J132" i="7"/>
  <c r="W58" i="7" s="1"/>
  <c r="E61" i="11" s="1"/>
  <c r="B134" i="7"/>
  <c r="AA60" i="7" s="1"/>
  <c r="I63" i="11" s="1"/>
  <c r="F135" i="7"/>
  <c r="AE61" i="7" s="1"/>
  <c r="M64" i="11" s="1"/>
  <c r="J136" i="7"/>
  <c r="W62" i="7" s="1"/>
  <c r="E65" i="11" s="1"/>
  <c r="B138" i="7"/>
  <c r="AA64" i="7" s="1"/>
  <c r="I67" i="11" s="1"/>
  <c r="J140" i="7"/>
  <c r="W66" i="7" s="1"/>
  <c r="E69" i="11" s="1"/>
  <c r="B142" i="7"/>
  <c r="AA68" i="7" s="1"/>
  <c r="I71" i="11" s="1"/>
  <c r="J144" i="7"/>
  <c r="W70" i="7" s="1"/>
  <c r="E73" i="11" s="1"/>
  <c r="B146" i="7"/>
  <c r="F147" i="7"/>
  <c r="J148" i="7"/>
  <c r="W74" i="7" s="1"/>
  <c r="B150" i="7"/>
  <c r="F151" i="7"/>
  <c r="B154" i="7"/>
  <c r="J156" i="7"/>
  <c r="W82" i="7" s="1"/>
  <c r="E85" i="11" s="1"/>
  <c r="Q11" i="6"/>
  <c r="Q10" i="6"/>
  <c r="R11" i="6"/>
  <c r="R10" i="6"/>
  <c r="S11" i="6"/>
  <c r="S10" i="6"/>
  <c r="O11" i="6"/>
  <c r="O10" i="6"/>
  <c r="M9" i="6"/>
  <c r="L9" i="6"/>
  <c r="K9" i="6"/>
  <c r="J9" i="6"/>
  <c r="I9" i="6"/>
  <c r="H9" i="6"/>
  <c r="G9" i="6"/>
  <c r="F9" i="6"/>
  <c r="E9" i="6"/>
  <c r="D9" i="6"/>
  <c r="C9" i="6"/>
  <c r="B9" i="6"/>
  <c r="S38" i="8"/>
  <c r="R38" i="8"/>
  <c r="Q38" i="8"/>
  <c r="P38" i="8"/>
  <c r="S37" i="8"/>
  <c r="R37" i="8"/>
  <c r="Q37" i="8"/>
  <c r="P37" i="8"/>
  <c r="S36" i="8"/>
  <c r="R36" i="8"/>
  <c r="Q36" i="8"/>
  <c r="P36" i="8"/>
  <c r="S35" i="8"/>
  <c r="R35" i="8"/>
  <c r="Q35" i="8"/>
  <c r="P35" i="8"/>
  <c r="M34" i="8"/>
  <c r="L34" i="8"/>
  <c r="K34" i="8"/>
  <c r="J34" i="8"/>
  <c r="I34" i="8"/>
  <c r="H34" i="8"/>
  <c r="G34" i="8"/>
  <c r="C34" i="8"/>
  <c r="B34" i="8"/>
  <c r="S32" i="8"/>
  <c r="R32" i="8"/>
  <c r="Q32" i="8"/>
  <c r="P32" i="8"/>
  <c r="O32" i="8"/>
  <c r="S31" i="8"/>
  <c r="R31" i="8"/>
  <c r="Q31" i="8"/>
  <c r="P31" i="8"/>
  <c r="O31" i="8"/>
  <c r="S30" i="8"/>
  <c r="R30" i="8"/>
  <c r="Q30" i="8"/>
  <c r="P30" i="8"/>
  <c r="O30" i="8"/>
  <c r="S29" i="8"/>
  <c r="R29" i="8"/>
  <c r="Q29" i="8"/>
  <c r="P29" i="8"/>
  <c r="O29" i="8"/>
  <c r="M28" i="8"/>
  <c r="L28" i="8"/>
  <c r="K28" i="8"/>
  <c r="J28" i="8"/>
  <c r="I28" i="8"/>
  <c r="H28" i="8"/>
  <c r="G28" i="8"/>
  <c r="D28" i="8"/>
  <c r="C28" i="8"/>
  <c r="B28" i="8"/>
  <c r="E27" i="8"/>
  <c r="D27" i="8"/>
  <c r="S26" i="8"/>
  <c r="R26" i="8"/>
  <c r="Q26" i="8"/>
  <c r="P26" i="8"/>
  <c r="O26" i="8"/>
  <c r="S25" i="8"/>
  <c r="R25" i="8"/>
  <c r="Q25" i="8"/>
  <c r="P25" i="8"/>
  <c r="O25" i="8"/>
  <c r="S24" i="8"/>
  <c r="R24" i="8"/>
  <c r="Q24" i="8"/>
  <c r="P24" i="8"/>
  <c r="O24" i="8"/>
  <c r="M23" i="8"/>
  <c r="L23" i="8"/>
  <c r="K23" i="8"/>
  <c r="J23" i="8"/>
  <c r="I23" i="8"/>
  <c r="H23" i="8"/>
  <c r="G23" i="8"/>
  <c r="E23" i="8"/>
  <c r="D23" i="8"/>
  <c r="C23" i="8"/>
  <c r="B23" i="8"/>
  <c r="S22" i="8"/>
  <c r="R22" i="8"/>
  <c r="Q22" i="8"/>
  <c r="P22" i="8"/>
  <c r="O22" i="8"/>
  <c r="F21" i="8"/>
  <c r="M15" i="8"/>
  <c r="L15" i="8"/>
  <c r="K15" i="8"/>
  <c r="J15" i="8"/>
  <c r="I15" i="8"/>
  <c r="H15" i="8"/>
  <c r="G15" i="8"/>
  <c r="D15" i="8"/>
  <c r="C15" i="8"/>
  <c r="B15" i="8"/>
  <c r="E14" i="8"/>
  <c r="M10" i="8"/>
  <c r="L10" i="8"/>
  <c r="K10" i="8"/>
  <c r="J10" i="8"/>
  <c r="I10" i="8"/>
  <c r="H10" i="8"/>
  <c r="G10" i="8"/>
  <c r="F10" i="8"/>
  <c r="E10" i="8"/>
  <c r="D10" i="8"/>
  <c r="C10" i="8"/>
  <c r="B10" i="8"/>
  <c r="M81" i="7"/>
  <c r="L81" i="7"/>
  <c r="K81" i="7"/>
  <c r="J81" i="7"/>
  <c r="I81" i="7"/>
  <c r="H81" i="7"/>
  <c r="G81" i="7"/>
  <c r="E81" i="7"/>
  <c r="D81" i="7"/>
  <c r="C81" i="7"/>
  <c r="B81" i="7"/>
  <c r="M78" i="7"/>
  <c r="L78" i="7"/>
  <c r="K78" i="7"/>
  <c r="J78" i="7"/>
  <c r="I78" i="7"/>
  <c r="H78" i="7"/>
  <c r="G78" i="7"/>
  <c r="E78" i="7"/>
  <c r="D78" i="7"/>
  <c r="C78" i="7"/>
  <c r="B78" i="7"/>
  <c r="M71" i="7"/>
  <c r="L71" i="7"/>
  <c r="K71" i="7"/>
  <c r="J71" i="7"/>
  <c r="I71" i="7"/>
  <c r="H71" i="7"/>
  <c r="G71" i="7"/>
  <c r="E71" i="7"/>
  <c r="D71" i="7"/>
  <c r="C71" i="7"/>
  <c r="B71" i="7"/>
  <c r="M69" i="7"/>
  <c r="L69" i="7"/>
  <c r="K69" i="7"/>
  <c r="J69" i="7"/>
  <c r="I69" i="7"/>
  <c r="H69" i="7"/>
  <c r="G69" i="7"/>
  <c r="E69" i="7"/>
  <c r="D69" i="7"/>
  <c r="C69" i="7"/>
  <c r="B69" i="7"/>
  <c r="M67" i="7"/>
  <c r="L67" i="7"/>
  <c r="K67" i="7"/>
  <c r="J67" i="7"/>
  <c r="I67" i="7"/>
  <c r="H67" i="7"/>
  <c r="G67" i="7"/>
  <c r="E67" i="7"/>
  <c r="D67" i="7"/>
  <c r="C67" i="7"/>
  <c r="B67" i="7"/>
  <c r="M65" i="7"/>
  <c r="L65" i="7"/>
  <c r="K65" i="7"/>
  <c r="J65" i="7"/>
  <c r="I65" i="7"/>
  <c r="H65" i="7"/>
  <c r="G65" i="7"/>
  <c r="E65" i="7"/>
  <c r="D65" i="7"/>
  <c r="C65" i="7"/>
  <c r="B65" i="7"/>
  <c r="M55" i="7"/>
  <c r="L55" i="7"/>
  <c r="K55" i="7"/>
  <c r="J55" i="7"/>
  <c r="I55" i="7"/>
  <c r="H55" i="7"/>
  <c r="G55" i="7"/>
  <c r="E55" i="7"/>
  <c r="D55" i="7"/>
  <c r="C55" i="7"/>
  <c r="B55" i="7"/>
  <c r="M48" i="7"/>
  <c r="L48" i="7"/>
  <c r="K48" i="7"/>
  <c r="J48" i="7"/>
  <c r="I48" i="7"/>
  <c r="H48" i="7"/>
  <c r="G48" i="7"/>
  <c r="E48" i="7"/>
  <c r="D48" i="7"/>
  <c r="C48" i="7"/>
  <c r="B48" i="7"/>
  <c r="M43" i="7"/>
  <c r="L43" i="7"/>
  <c r="K43" i="7"/>
  <c r="J43" i="7"/>
  <c r="I43" i="7"/>
  <c r="H43" i="7"/>
  <c r="G43" i="7"/>
  <c r="E43" i="7"/>
  <c r="D43" i="7"/>
  <c r="C43" i="7"/>
  <c r="B43" i="7"/>
  <c r="M41" i="7"/>
  <c r="L41" i="7"/>
  <c r="K41" i="7"/>
  <c r="J41" i="7"/>
  <c r="I41" i="7"/>
  <c r="H41" i="7"/>
  <c r="G41" i="7"/>
  <c r="E41" i="7"/>
  <c r="D41" i="7"/>
  <c r="C41" i="7"/>
  <c r="B41" i="7"/>
  <c r="M36" i="7"/>
  <c r="L36" i="7"/>
  <c r="K36" i="7"/>
  <c r="J36" i="7"/>
  <c r="I36" i="7"/>
  <c r="H36" i="7"/>
  <c r="G36" i="7"/>
  <c r="E36" i="7"/>
  <c r="D36" i="7"/>
  <c r="C36" i="7"/>
  <c r="B36" i="7"/>
  <c r="M18" i="7"/>
  <c r="L18" i="7"/>
  <c r="K18" i="7"/>
  <c r="J18" i="7"/>
  <c r="I18" i="7"/>
  <c r="H18" i="7"/>
  <c r="G18" i="7"/>
  <c r="E18" i="7"/>
  <c r="D18" i="7"/>
  <c r="C18" i="7"/>
  <c r="B18" i="7"/>
  <c r="M10" i="7"/>
  <c r="L10" i="7"/>
  <c r="K10" i="7"/>
  <c r="J10" i="7"/>
  <c r="I10" i="7"/>
  <c r="H10" i="7"/>
  <c r="G10" i="7"/>
  <c r="E10" i="7"/>
  <c r="D10" i="7"/>
  <c r="C10" i="7"/>
  <c r="B10" i="7"/>
  <c r="P11" i="6"/>
  <c r="P10" i="6"/>
  <c r="M44" i="11" l="1"/>
  <c r="J72" i="11"/>
  <c r="L46" i="11"/>
  <c r="I84" i="11"/>
  <c r="AF59" i="7"/>
  <c r="AG59" i="7" s="1"/>
  <c r="B62" i="11"/>
  <c r="D13" i="11"/>
  <c r="E81" i="11"/>
  <c r="D81" i="11"/>
  <c r="AF52" i="7"/>
  <c r="AG52" i="7" s="1"/>
  <c r="B55" i="11"/>
  <c r="I51" i="11"/>
  <c r="H51" i="11"/>
  <c r="I81" i="11"/>
  <c r="AF54" i="7"/>
  <c r="AG54" i="7" s="1"/>
  <c r="B57" i="11"/>
  <c r="AF37" i="7"/>
  <c r="AG37" i="7" s="1"/>
  <c r="B40" i="11"/>
  <c r="C73" i="11"/>
  <c r="C72" i="11" s="1"/>
  <c r="AF64" i="7"/>
  <c r="AG64" i="7" s="1"/>
  <c r="B67" i="11"/>
  <c r="E72" i="11"/>
  <c r="AF25" i="7"/>
  <c r="AG25" i="7" s="1"/>
  <c r="B28" i="11"/>
  <c r="B43" i="11"/>
  <c r="AF40" i="7"/>
  <c r="AG40" i="7" s="1"/>
  <c r="B26" i="11"/>
  <c r="AF23" i="7"/>
  <c r="AG23" i="7" s="1"/>
  <c r="E84" i="11"/>
  <c r="I70" i="11"/>
  <c r="I58" i="11"/>
  <c r="M46" i="11"/>
  <c r="M39" i="11"/>
  <c r="C85" i="11"/>
  <c r="C84" i="11" s="1"/>
  <c r="H84" i="11"/>
  <c r="F72" i="11"/>
  <c r="L72" i="11"/>
  <c r="B69" i="11"/>
  <c r="AF66" i="7"/>
  <c r="AG66" i="7" s="1"/>
  <c r="G68" i="11"/>
  <c r="C65" i="11"/>
  <c r="D51" i="11"/>
  <c r="H46" i="11"/>
  <c r="D44" i="11"/>
  <c r="H39" i="11"/>
  <c r="D21" i="11"/>
  <c r="C64" i="11"/>
  <c r="E70" i="11"/>
  <c r="C53" i="11"/>
  <c r="C47" i="11"/>
  <c r="J70" i="11"/>
  <c r="B59" i="11"/>
  <c r="AF56" i="7"/>
  <c r="AG56" i="7" s="1"/>
  <c r="G58" i="11"/>
  <c r="AF47" i="7"/>
  <c r="AG47" i="7" s="1"/>
  <c r="B50" i="11"/>
  <c r="I13" i="11"/>
  <c r="AF79" i="7"/>
  <c r="AG79" i="7" s="1"/>
  <c r="B82" i="11"/>
  <c r="G81" i="11"/>
  <c r="AF31" i="7"/>
  <c r="AG31" i="7" s="1"/>
  <c r="B34" i="11"/>
  <c r="AF21" i="7"/>
  <c r="AG21" i="7" s="1"/>
  <c r="B24" i="11"/>
  <c r="AF44" i="7"/>
  <c r="AG44" i="7" s="1"/>
  <c r="B47" i="11"/>
  <c r="F39" i="11"/>
  <c r="M51" i="11"/>
  <c r="D68" i="11"/>
  <c r="AF58" i="7"/>
  <c r="AG58" i="7" s="1"/>
  <c r="B61" i="11"/>
  <c r="L70" i="11"/>
  <c r="E13" i="11"/>
  <c r="C57" i="11"/>
  <c r="E68" i="11"/>
  <c r="I46" i="11"/>
  <c r="I39" i="11"/>
  <c r="K72" i="11"/>
  <c r="D72" i="11"/>
  <c r="C61" i="11"/>
  <c r="L51" i="11"/>
  <c r="D46" i="11"/>
  <c r="L44" i="11"/>
  <c r="D39" i="11"/>
  <c r="L21" i="11"/>
  <c r="C60" i="11"/>
  <c r="I68" i="11"/>
  <c r="AF68" i="7"/>
  <c r="AG68" i="7" s="1"/>
  <c r="B71" i="11"/>
  <c r="F58" i="11"/>
  <c r="L58" i="11"/>
  <c r="B14" i="11"/>
  <c r="AF11" i="7"/>
  <c r="AG11" i="7" s="1"/>
  <c r="C62" i="11"/>
  <c r="B42" i="11"/>
  <c r="AF39" i="7"/>
  <c r="AG39" i="7" s="1"/>
  <c r="L13" i="11"/>
  <c r="M13" i="11"/>
  <c r="L81" i="11"/>
  <c r="F21" i="11"/>
  <c r="J44" i="11"/>
  <c r="E46" i="11"/>
  <c r="E39" i="11"/>
  <c r="K21" i="11"/>
  <c r="C71" i="11"/>
  <c r="C70" i="11" s="1"/>
  <c r="G84" i="11"/>
  <c r="H81" i="11"/>
  <c r="F70" i="11"/>
  <c r="E51" i="11"/>
  <c r="I44" i="11"/>
  <c r="L84" i="11"/>
  <c r="E58" i="11"/>
  <c r="H72" i="11"/>
  <c r="K46" i="11"/>
  <c r="F46" i="11"/>
  <c r="AF38" i="7"/>
  <c r="AG38" i="7" s="1"/>
  <c r="B41" i="11"/>
  <c r="N41" i="11" s="1"/>
  <c r="P41" i="11" s="1"/>
  <c r="L68" i="11"/>
  <c r="B85" i="11"/>
  <c r="AF82" i="7"/>
  <c r="AG82" i="7" s="1"/>
  <c r="D58" i="11"/>
  <c r="L39" i="11"/>
  <c r="G72" i="11"/>
  <c r="M72" i="11"/>
  <c r="C66" i="11"/>
  <c r="K70" i="11"/>
  <c r="J46" i="11"/>
  <c r="J84" i="11"/>
  <c r="K44" i="11"/>
  <c r="C40" i="11"/>
  <c r="C31" i="11"/>
  <c r="C26" i="11"/>
  <c r="G13" i="11"/>
  <c r="G70" i="11"/>
  <c r="M81" i="11"/>
  <c r="K84" i="11"/>
  <c r="AF62" i="7"/>
  <c r="AG62" i="7" s="1"/>
  <c r="B65" i="11"/>
  <c r="N65" i="11" s="1"/>
  <c r="P65" i="11" s="1"/>
  <c r="H44" i="11"/>
  <c r="AF70" i="7"/>
  <c r="AG70" i="7" s="1"/>
  <c r="B73" i="11"/>
  <c r="J51" i="11"/>
  <c r="O10" i="7"/>
  <c r="S15" i="8"/>
  <c r="O15" i="8"/>
  <c r="R15" i="8"/>
  <c r="Q15" i="8"/>
  <c r="P15" i="8"/>
  <c r="F68" i="11"/>
  <c r="B64" i="11"/>
  <c r="N64" i="11" s="1"/>
  <c r="P64" i="11" s="1"/>
  <c r="AF61" i="7"/>
  <c r="AG61" i="7" s="1"/>
  <c r="C55" i="11"/>
  <c r="K39" i="11"/>
  <c r="C19" i="11"/>
  <c r="C67" i="11"/>
  <c r="F81" i="11"/>
  <c r="C28" i="11"/>
  <c r="N94" i="11"/>
  <c r="P94" i="11" s="1"/>
  <c r="K81" i="11"/>
  <c r="AF46" i="7"/>
  <c r="AG46" i="7" s="1"/>
  <c r="B31" i="11"/>
  <c r="AF28" i="7"/>
  <c r="AG28" i="7" s="1"/>
  <c r="B19" i="11"/>
  <c r="N19" i="11" s="1"/>
  <c r="P19" i="11" s="1"/>
  <c r="AF16" i="7"/>
  <c r="AG16" i="7" s="1"/>
  <c r="F84" i="11"/>
  <c r="K58" i="11"/>
  <c r="E44" i="11"/>
  <c r="D70" i="11"/>
  <c r="AC32" i="8"/>
  <c r="K68" i="11"/>
  <c r="C56" i="11"/>
  <c r="G51" i="11"/>
  <c r="G44" i="11"/>
  <c r="G21" i="11"/>
  <c r="C63" i="11"/>
  <c r="C82" i="11"/>
  <c r="C81" i="11" s="1"/>
  <c r="I21" i="11"/>
  <c r="H21" i="11"/>
  <c r="D84" i="11"/>
  <c r="M58" i="11"/>
  <c r="AF63" i="7"/>
  <c r="AG63" i="7" s="1"/>
  <c r="B66" i="11"/>
  <c r="S10" i="8"/>
  <c r="O10" i="8"/>
  <c r="R10" i="8"/>
  <c r="P10" i="8"/>
  <c r="Q10" i="8"/>
  <c r="K51" i="11"/>
  <c r="C17" i="11"/>
  <c r="H70" i="11"/>
  <c r="C42" i="11"/>
  <c r="F51" i="11"/>
  <c r="J58" i="11"/>
  <c r="J13" i="11"/>
  <c r="J81" i="11"/>
  <c r="I72" i="11"/>
  <c r="J39" i="11"/>
  <c r="J36" i="11" s="1"/>
  <c r="C27" i="11"/>
  <c r="AF60" i="7"/>
  <c r="AG60" i="7" s="1"/>
  <c r="B63" i="11"/>
  <c r="N63" i="11" s="1"/>
  <c r="P63" i="11" s="1"/>
  <c r="AF49" i="7"/>
  <c r="AG49" i="7" s="1"/>
  <c r="B52" i="11"/>
  <c r="AF24" i="7"/>
  <c r="AG24" i="7" s="1"/>
  <c r="B27" i="11"/>
  <c r="AF14" i="7"/>
  <c r="AG14" i="7" s="1"/>
  <c r="B17" i="11"/>
  <c r="H68" i="11"/>
  <c r="M21" i="11"/>
  <c r="AF57" i="7"/>
  <c r="AG57" i="7" s="1"/>
  <c r="B60" i="11"/>
  <c r="N60" i="11" s="1"/>
  <c r="P60" i="11" s="1"/>
  <c r="C43" i="11"/>
  <c r="C34" i="11"/>
  <c r="C32" i="11"/>
  <c r="K13" i="11"/>
  <c r="J68" i="11"/>
  <c r="F44" i="11"/>
  <c r="F13" i="11"/>
  <c r="M70" i="11"/>
  <c r="C69" i="11"/>
  <c r="C68" i="11" s="1"/>
  <c r="H13" i="11"/>
  <c r="AA29" i="8"/>
  <c r="Y29" i="8"/>
  <c r="C52" i="11"/>
  <c r="G46" i="11"/>
  <c r="C45" i="11"/>
  <c r="C44" i="11" s="1"/>
  <c r="G39" i="11"/>
  <c r="C24" i="11"/>
  <c r="C16" i="11"/>
  <c r="C59" i="11"/>
  <c r="C58" i="11" s="1"/>
  <c r="H58" i="11"/>
  <c r="C50" i="11"/>
  <c r="C54" i="11"/>
  <c r="C14" i="11"/>
  <c r="AF53" i="7"/>
  <c r="AG53" i="7" s="1"/>
  <c r="B56" i="11"/>
  <c r="N56" i="11" s="1"/>
  <c r="P56" i="11" s="1"/>
  <c r="AF51" i="7"/>
  <c r="AG51" i="7" s="1"/>
  <c r="B54" i="11"/>
  <c r="N54" i="11" s="1"/>
  <c r="P54" i="11" s="1"/>
  <c r="AF42" i="7"/>
  <c r="AG42" i="7" s="1"/>
  <c r="B45" i="11"/>
  <c r="AF29" i="7"/>
  <c r="AG29" i="7" s="1"/>
  <c r="B32" i="11"/>
  <c r="N32" i="11" s="1"/>
  <c r="P32" i="11" s="1"/>
  <c r="AF13" i="7"/>
  <c r="AG13" i="7" s="1"/>
  <c r="B16" i="11"/>
  <c r="N16" i="11" s="1"/>
  <c r="P16" i="11" s="1"/>
  <c r="E21" i="11"/>
  <c r="M68" i="11"/>
  <c r="M84" i="11"/>
  <c r="J21" i="11"/>
  <c r="B53" i="11"/>
  <c r="N53" i="11" s="1"/>
  <c r="P53" i="11" s="1"/>
  <c r="AF50" i="7"/>
  <c r="AG50" i="7" s="1"/>
  <c r="AF19" i="8"/>
  <c r="AG19" i="8" s="1"/>
  <c r="M62" i="8"/>
  <c r="Z31" i="8" s="1"/>
  <c r="I62" i="8"/>
  <c r="V31" i="8" s="1"/>
  <c r="E62" i="8"/>
  <c r="AD31" i="8" s="1"/>
  <c r="L62" i="8"/>
  <c r="Y31" i="8" s="1"/>
  <c r="H62" i="8"/>
  <c r="U31" i="8" s="1"/>
  <c r="D62" i="8"/>
  <c r="AC31" i="8" s="1"/>
  <c r="K62" i="8"/>
  <c r="X31" i="8" s="1"/>
  <c r="G62" i="8"/>
  <c r="T31" i="8" s="1"/>
  <c r="AF31" i="8" s="1"/>
  <c r="AG31" i="8" s="1"/>
  <c r="C62" i="8"/>
  <c r="AB31" i="8" s="1"/>
  <c r="B62" i="8"/>
  <c r="AA31" i="8" s="1"/>
  <c r="F62" i="8"/>
  <c r="AE31" i="8" s="1"/>
  <c r="J62" i="8"/>
  <c r="W31" i="8" s="1"/>
  <c r="L14" i="8"/>
  <c r="M53" i="8"/>
  <c r="Z22" i="8" s="1"/>
  <c r="I53" i="8"/>
  <c r="V22" i="8" s="1"/>
  <c r="E53" i="8"/>
  <c r="AD22" i="8" s="1"/>
  <c r="L53" i="8"/>
  <c r="Y22" i="8" s="1"/>
  <c r="H53" i="8"/>
  <c r="U22" i="8" s="1"/>
  <c r="D53" i="8"/>
  <c r="AC22" i="8" s="1"/>
  <c r="K53" i="8"/>
  <c r="X22" i="8" s="1"/>
  <c r="G53" i="8"/>
  <c r="T22" i="8" s="1"/>
  <c r="C53" i="8"/>
  <c r="AB22" i="8" s="1"/>
  <c r="J53" i="8"/>
  <c r="W22" i="8" s="1"/>
  <c r="B53" i="8"/>
  <c r="AA22" i="8" s="1"/>
  <c r="F53" i="8"/>
  <c r="AE22" i="8" s="1"/>
  <c r="J43" i="8"/>
  <c r="W12" i="8" s="1"/>
  <c r="F43" i="8"/>
  <c r="AE12" i="8" s="1"/>
  <c r="B43" i="8"/>
  <c r="AA12" i="8" s="1"/>
  <c r="M43" i="8"/>
  <c r="Z12" i="8" s="1"/>
  <c r="I43" i="8"/>
  <c r="V12" i="8" s="1"/>
  <c r="E43" i="8"/>
  <c r="AD12" i="8" s="1"/>
  <c r="L43" i="8"/>
  <c r="Y12" i="8" s="1"/>
  <c r="H43" i="8"/>
  <c r="U12" i="8" s="1"/>
  <c r="D43" i="8"/>
  <c r="AC12" i="8" s="1"/>
  <c r="K43" i="8"/>
  <c r="X12" i="8" s="1"/>
  <c r="C43" i="8"/>
  <c r="AB12" i="8" s="1"/>
  <c r="G43" i="8"/>
  <c r="T12" i="8" s="1"/>
  <c r="C14" i="8"/>
  <c r="M14" i="8"/>
  <c r="M56" i="8"/>
  <c r="Z25" i="8" s="1"/>
  <c r="I56" i="8"/>
  <c r="V25" i="8" s="1"/>
  <c r="E56" i="8"/>
  <c r="AD25" i="8" s="1"/>
  <c r="L56" i="8"/>
  <c r="Y25" i="8" s="1"/>
  <c r="H56" i="8"/>
  <c r="U25" i="8" s="1"/>
  <c r="D56" i="8"/>
  <c r="AC25" i="8" s="1"/>
  <c r="K56" i="8"/>
  <c r="X25" i="8" s="1"/>
  <c r="G56" i="8"/>
  <c r="T25" i="8" s="1"/>
  <c r="C56" i="8"/>
  <c r="AB25" i="8" s="1"/>
  <c r="J56" i="8"/>
  <c r="W25" i="8" s="1"/>
  <c r="F56" i="8"/>
  <c r="AE25" i="8" s="1"/>
  <c r="B56" i="8"/>
  <c r="AA25" i="8" s="1"/>
  <c r="M27" i="8"/>
  <c r="M21" i="8" s="1"/>
  <c r="K41" i="8"/>
  <c r="H14" i="8"/>
  <c r="D14" i="8"/>
  <c r="D9" i="8" s="1"/>
  <c r="J14" i="8"/>
  <c r="J47" i="8"/>
  <c r="W16" i="8" s="1"/>
  <c r="F47" i="8"/>
  <c r="B47" i="8"/>
  <c r="AA16" i="8" s="1"/>
  <c r="M47" i="8"/>
  <c r="Z16" i="8" s="1"/>
  <c r="I47" i="8"/>
  <c r="V16" i="8" s="1"/>
  <c r="E47" i="8"/>
  <c r="AD16" i="8" s="1"/>
  <c r="L47" i="8"/>
  <c r="Y16" i="8" s="1"/>
  <c r="H47" i="8"/>
  <c r="U16" i="8" s="1"/>
  <c r="D47" i="8"/>
  <c r="AC16" i="8" s="1"/>
  <c r="C47" i="8"/>
  <c r="AB16" i="8" s="1"/>
  <c r="K47" i="8"/>
  <c r="X16" i="8" s="1"/>
  <c r="G47" i="8"/>
  <c r="J48" i="8"/>
  <c r="W17" i="8" s="1"/>
  <c r="F48" i="8"/>
  <c r="B48" i="8"/>
  <c r="AA17" i="8" s="1"/>
  <c r="M48" i="8"/>
  <c r="Z17" i="8" s="1"/>
  <c r="I48" i="8"/>
  <c r="V17" i="8" s="1"/>
  <c r="E48" i="8"/>
  <c r="AD17" i="8" s="1"/>
  <c r="L48" i="8"/>
  <c r="Y17" i="8" s="1"/>
  <c r="H48" i="8"/>
  <c r="U17" i="8" s="1"/>
  <c r="D48" i="8"/>
  <c r="AC17" i="8" s="1"/>
  <c r="C48" i="8"/>
  <c r="AB17" i="8" s="1"/>
  <c r="G48" i="8"/>
  <c r="K48" i="8"/>
  <c r="X17" i="8" s="1"/>
  <c r="J49" i="8"/>
  <c r="W18" i="8" s="1"/>
  <c r="F49" i="8"/>
  <c r="B49" i="8"/>
  <c r="AA18" i="8" s="1"/>
  <c r="M49" i="8"/>
  <c r="Z18" i="8" s="1"/>
  <c r="I49" i="8"/>
  <c r="V18" i="8" s="1"/>
  <c r="E49" i="8"/>
  <c r="AD18" i="8" s="1"/>
  <c r="L49" i="8"/>
  <c r="Y18" i="8" s="1"/>
  <c r="H49" i="8"/>
  <c r="U18" i="8" s="1"/>
  <c r="D49" i="8"/>
  <c r="AC18" i="8" s="1"/>
  <c r="G49" i="8"/>
  <c r="K49" i="8"/>
  <c r="X18" i="8" s="1"/>
  <c r="C49" i="8"/>
  <c r="AB18" i="8" s="1"/>
  <c r="D21" i="8"/>
  <c r="M57" i="8"/>
  <c r="Z26" i="8" s="1"/>
  <c r="I57" i="8"/>
  <c r="V26" i="8" s="1"/>
  <c r="E57" i="8"/>
  <c r="AD26" i="8" s="1"/>
  <c r="L57" i="8"/>
  <c r="Y26" i="8" s="1"/>
  <c r="H57" i="8"/>
  <c r="U26" i="8" s="1"/>
  <c r="D57" i="8"/>
  <c r="AC26" i="8" s="1"/>
  <c r="K57" i="8"/>
  <c r="X26" i="8" s="1"/>
  <c r="G57" i="8"/>
  <c r="T26" i="8" s="1"/>
  <c r="C57" i="8"/>
  <c r="AB26" i="8" s="1"/>
  <c r="J57" i="8"/>
  <c r="W26" i="8" s="1"/>
  <c r="B57" i="8"/>
  <c r="AA26" i="8" s="1"/>
  <c r="F57" i="8"/>
  <c r="AE26" i="8" s="1"/>
  <c r="C27" i="8"/>
  <c r="I27" i="8"/>
  <c r="J27" i="8"/>
  <c r="M63" i="8"/>
  <c r="Z32" i="8" s="1"/>
  <c r="I63" i="8"/>
  <c r="V32" i="8" s="1"/>
  <c r="E63" i="8"/>
  <c r="AD32" i="8" s="1"/>
  <c r="L63" i="8"/>
  <c r="Y32" i="8" s="1"/>
  <c r="H63" i="8"/>
  <c r="U32" i="8" s="1"/>
  <c r="D63" i="8"/>
  <c r="K63" i="8"/>
  <c r="X32" i="8" s="1"/>
  <c r="G63" i="8"/>
  <c r="T32" i="8" s="1"/>
  <c r="AF32" i="8" s="1"/>
  <c r="AG32" i="8" s="1"/>
  <c r="C63" i="8"/>
  <c r="AB32" i="8" s="1"/>
  <c r="F63" i="8"/>
  <c r="AE32" i="8" s="1"/>
  <c r="J63" i="8"/>
  <c r="W32" i="8" s="1"/>
  <c r="B63" i="8"/>
  <c r="AA32" i="8" s="1"/>
  <c r="E9" i="8"/>
  <c r="E41" i="8"/>
  <c r="AD10" i="8" s="1"/>
  <c r="M55" i="8"/>
  <c r="Z24" i="8" s="1"/>
  <c r="I55" i="8"/>
  <c r="V24" i="8" s="1"/>
  <c r="E55" i="8"/>
  <c r="AD24" i="8" s="1"/>
  <c r="L55" i="8"/>
  <c r="Y24" i="8" s="1"/>
  <c r="H55" i="8"/>
  <c r="U24" i="8" s="1"/>
  <c r="D55" i="8"/>
  <c r="AC24" i="8" s="1"/>
  <c r="K55" i="8"/>
  <c r="X24" i="8" s="1"/>
  <c r="G55" i="8"/>
  <c r="T24" i="8" s="1"/>
  <c r="C55" i="8"/>
  <c r="AB24" i="8" s="1"/>
  <c r="F55" i="8"/>
  <c r="AE24" i="8" s="1"/>
  <c r="J55" i="8"/>
  <c r="W24" i="8" s="1"/>
  <c r="B55" i="8"/>
  <c r="AA24" i="8" s="1"/>
  <c r="M61" i="8"/>
  <c r="Z30" i="8" s="1"/>
  <c r="I61" i="8"/>
  <c r="V30" i="8" s="1"/>
  <c r="E61" i="8"/>
  <c r="AD30" i="8" s="1"/>
  <c r="L61" i="8"/>
  <c r="Y30" i="8" s="1"/>
  <c r="H61" i="8"/>
  <c r="U30" i="8" s="1"/>
  <c r="D61" i="8"/>
  <c r="AC30" i="8" s="1"/>
  <c r="K61" i="8"/>
  <c r="X30" i="8" s="1"/>
  <c r="G61" i="8"/>
  <c r="T30" i="8" s="1"/>
  <c r="AF30" i="8" s="1"/>
  <c r="AG30" i="8" s="1"/>
  <c r="C61" i="8"/>
  <c r="AB30" i="8" s="1"/>
  <c r="B61" i="8"/>
  <c r="AA30" i="8" s="1"/>
  <c r="J61" i="8"/>
  <c r="W30" i="8" s="1"/>
  <c r="F61" i="8"/>
  <c r="AE30" i="8" s="1"/>
  <c r="F9" i="8"/>
  <c r="J42" i="8"/>
  <c r="W11" i="8" s="1"/>
  <c r="F42" i="8"/>
  <c r="AE11" i="8" s="1"/>
  <c r="B42" i="8"/>
  <c r="AA11" i="8" s="1"/>
  <c r="M42" i="8"/>
  <c r="Z11" i="8" s="1"/>
  <c r="I42" i="8"/>
  <c r="V11" i="8" s="1"/>
  <c r="E42" i="8"/>
  <c r="AD11" i="8" s="1"/>
  <c r="L42" i="8"/>
  <c r="Y11" i="8" s="1"/>
  <c r="H42" i="8"/>
  <c r="U11" i="8" s="1"/>
  <c r="D42" i="8"/>
  <c r="AC11" i="8" s="1"/>
  <c r="K42" i="8"/>
  <c r="X11" i="8" s="1"/>
  <c r="G42" i="8"/>
  <c r="T11" i="8" s="1"/>
  <c r="C42" i="8"/>
  <c r="AB11" i="8" s="1"/>
  <c r="J44" i="8"/>
  <c r="W13" i="8" s="1"/>
  <c r="F44" i="8"/>
  <c r="AE13" i="8" s="1"/>
  <c r="B44" i="8"/>
  <c r="AA13" i="8" s="1"/>
  <c r="M44" i="8"/>
  <c r="Z13" i="8" s="1"/>
  <c r="I44" i="8"/>
  <c r="V13" i="8" s="1"/>
  <c r="E44" i="8"/>
  <c r="AD13" i="8" s="1"/>
  <c r="L44" i="8"/>
  <c r="Y13" i="8" s="1"/>
  <c r="H44" i="8"/>
  <c r="U13" i="8" s="1"/>
  <c r="D44" i="8"/>
  <c r="AC13" i="8" s="1"/>
  <c r="C44" i="8"/>
  <c r="AB13" i="8" s="1"/>
  <c r="G44" i="8"/>
  <c r="T13" i="8" s="1"/>
  <c r="K44" i="8"/>
  <c r="X13" i="8" s="1"/>
  <c r="H27" i="8"/>
  <c r="H21" i="8" s="1"/>
  <c r="L41" i="8"/>
  <c r="I14" i="8"/>
  <c r="G14" i="8"/>
  <c r="K14" i="8"/>
  <c r="E21" i="8"/>
  <c r="L27" i="8"/>
  <c r="G27" i="8"/>
  <c r="K27" i="8"/>
  <c r="M60" i="8"/>
  <c r="Z29" i="8" s="1"/>
  <c r="I60" i="8"/>
  <c r="V29" i="8" s="1"/>
  <c r="E60" i="8"/>
  <c r="AD29" i="8" s="1"/>
  <c r="L60" i="8"/>
  <c r="H60" i="8"/>
  <c r="U29" i="8" s="1"/>
  <c r="D60" i="8"/>
  <c r="AC29" i="8" s="1"/>
  <c r="K60" i="8"/>
  <c r="X29" i="8" s="1"/>
  <c r="G60" i="8"/>
  <c r="T29" i="8" s="1"/>
  <c r="AF29" i="8" s="1"/>
  <c r="AG29" i="8" s="1"/>
  <c r="C60" i="8"/>
  <c r="AB29" i="8" s="1"/>
  <c r="J60" i="8"/>
  <c r="W29" i="8" s="1"/>
  <c r="F60" i="8"/>
  <c r="AE29" i="8" s="1"/>
  <c r="B60" i="8"/>
  <c r="M66" i="8"/>
  <c r="Z35" i="8" s="1"/>
  <c r="I66" i="8"/>
  <c r="V35" i="8" s="1"/>
  <c r="E66" i="8"/>
  <c r="AD35" i="8" s="1"/>
  <c r="L66" i="8"/>
  <c r="Y35" i="8" s="1"/>
  <c r="H66" i="8"/>
  <c r="U35" i="8" s="1"/>
  <c r="D66" i="8"/>
  <c r="AC35" i="8" s="1"/>
  <c r="K66" i="8"/>
  <c r="X35" i="8" s="1"/>
  <c r="G66" i="8"/>
  <c r="T35" i="8" s="1"/>
  <c r="AF35" i="8" s="1"/>
  <c r="AG35" i="8" s="1"/>
  <c r="C66" i="8"/>
  <c r="AB35" i="8" s="1"/>
  <c r="J66" i="8"/>
  <c r="W35" i="8" s="1"/>
  <c r="F66" i="8"/>
  <c r="AE35" i="8" s="1"/>
  <c r="B66" i="8"/>
  <c r="AA35" i="8" s="1"/>
  <c r="M67" i="8"/>
  <c r="Z36" i="8" s="1"/>
  <c r="I67" i="8"/>
  <c r="V36" i="8" s="1"/>
  <c r="E67" i="8"/>
  <c r="AD36" i="8" s="1"/>
  <c r="L67" i="8"/>
  <c r="Y36" i="8" s="1"/>
  <c r="H67" i="8"/>
  <c r="U36" i="8" s="1"/>
  <c r="D67" i="8"/>
  <c r="AC36" i="8" s="1"/>
  <c r="K67" i="8"/>
  <c r="X36" i="8" s="1"/>
  <c r="G67" i="8"/>
  <c r="T36" i="8" s="1"/>
  <c r="AF36" i="8" s="1"/>
  <c r="AG36" i="8" s="1"/>
  <c r="C67" i="8"/>
  <c r="AB36" i="8" s="1"/>
  <c r="B67" i="8"/>
  <c r="AA36" i="8" s="1"/>
  <c r="F67" i="8"/>
  <c r="AE36" i="8" s="1"/>
  <c r="J67" i="8"/>
  <c r="W36" i="8" s="1"/>
  <c r="M68" i="8"/>
  <c r="Z37" i="8" s="1"/>
  <c r="I68" i="8"/>
  <c r="V37" i="8" s="1"/>
  <c r="E68" i="8"/>
  <c r="AD37" i="8" s="1"/>
  <c r="L68" i="8"/>
  <c r="Y37" i="8" s="1"/>
  <c r="H68" i="8"/>
  <c r="U37" i="8" s="1"/>
  <c r="D68" i="8"/>
  <c r="AC37" i="8" s="1"/>
  <c r="K68" i="8"/>
  <c r="X37" i="8" s="1"/>
  <c r="G68" i="8"/>
  <c r="T37" i="8" s="1"/>
  <c r="AF37" i="8" s="1"/>
  <c r="AG37" i="8" s="1"/>
  <c r="C68" i="8"/>
  <c r="AB37" i="8" s="1"/>
  <c r="F68" i="8"/>
  <c r="AE37" i="8" s="1"/>
  <c r="B68" i="8"/>
  <c r="AA37" i="8" s="1"/>
  <c r="J68" i="8"/>
  <c r="W37" i="8" s="1"/>
  <c r="M69" i="8"/>
  <c r="Z38" i="8" s="1"/>
  <c r="I69" i="8"/>
  <c r="V38" i="8" s="1"/>
  <c r="E69" i="8"/>
  <c r="AD38" i="8" s="1"/>
  <c r="L69" i="8"/>
  <c r="Y38" i="8" s="1"/>
  <c r="H69" i="8"/>
  <c r="U38" i="8" s="1"/>
  <c r="D69" i="8"/>
  <c r="AC38" i="8" s="1"/>
  <c r="K69" i="8"/>
  <c r="X38" i="8" s="1"/>
  <c r="G69" i="8"/>
  <c r="T38" i="8" s="1"/>
  <c r="AF38" i="8" s="1"/>
  <c r="AG38" i="8" s="1"/>
  <c r="C69" i="8"/>
  <c r="AB38" i="8" s="1"/>
  <c r="J69" i="8"/>
  <c r="W38" i="8" s="1"/>
  <c r="F69" i="8"/>
  <c r="AE38" i="8" s="1"/>
  <c r="B69" i="8"/>
  <c r="AA38" i="8" s="1"/>
  <c r="M9" i="8"/>
  <c r="Q28" i="8"/>
  <c r="P23" i="8"/>
  <c r="F54" i="8" s="1"/>
  <c r="G21" i="8"/>
  <c r="J21" i="8"/>
  <c r="G9" i="8"/>
  <c r="H9" i="8"/>
  <c r="L9" i="8"/>
  <c r="L21" i="8"/>
  <c r="M41" i="8"/>
  <c r="R36" i="7"/>
  <c r="Q36" i="7"/>
  <c r="P36" i="7"/>
  <c r="F110" i="7" s="1"/>
  <c r="S36" i="7"/>
  <c r="O36" i="7"/>
  <c r="B92" i="7"/>
  <c r="P18" i="7"/>
  <c r="F92" i="7" s="1"/>
  <c r="C110" i="7"/>
  <c r="H110" i="7"/>
  <c r="L110" i="7"/>
  <c r="B122" i="7"/>
  <c r="R48" i="7"/>
  <c r="Q48" i="7"/>
  <c r="P48" i="7"/>
  <c r="F122" i="7" s="1"/>
  <c r="O48" i="7"/>
  <c r="S48" i="7"/>
  <c r="G122" i="7"/>
  <c r="K122" i="7"/>
  <c r="E141" i="7"/>
  <c r="Q69" i="7"/>
  <c r="P69" i="7"/>
  <c r="F143" i="7" s="1"/>
  <c r="S69" i="7"/>
  <c r="O69" i="7"/>
  <c r="R69" i="7"/>
  <c r="G143" i="7"/>
  <c r="E92" i="7"/>
  <c r="K110" i="7"/>
  <c r="E143" i="7"/>
  <c r="M84" i="7"/>
  <c r="C92" i="7"/>
  <c r="D110" i="7"/>
  <c r="I110" i="7"/>
  <c r="M110" i="7"/>
  <c r="S43" i="7"/>
  <c r="O43" i="7"/>
  <c r="R43" i="7"/>
  <c r="Q43" i="7"/>
  <c r="P43" i="7"/>
  <c r="F117" i="7" s="1"/>
  <c r="G117" i="7"/>
  <c r="K117" i="7"/>
  <c r="C122" i="7"/>
  <c r="H122" i="7"/>
  <c r="L122" i="7"/>
  <c r="S67" i="7"/>
  <c r="O67" i="7"/>
  <c r="R67" i="7"/>
  <c r="Q67" i="7"/>
  <c r="P67" i="7"/>
  <c r="F141" i="7" s="1"/>
  <c r="B141" i="7"/>
  <c r="G141" i="7"/>
  <c r="K141" i="7"/>
  <c r="Q81" i="7"/>
  <c r="P81" i="7"/>
  <c r="F155" i="7" s="1"/>
  <c r="S81" i="7"/>
  <c r="O81" i="7"/>
  <c r="R81" i="7"/>
  <c r="G155" i="7"/>
  <c r="P10" i="7"/>
  <c r="C84" i="7" s="1"/>
  <c r="G110" i="7"/>
  <c r="D117" i="7"/>
  <c r="E122" i="7"/>
  <c r="S55" i="7"/>
  <c r="O55" i="7"/>
  <c r="R55" i="7"/>
  <c r="Q55" i="7"/>
  <c r="P55" i="7"/>
  <c r="F129" i="7" s="1"/>
  <c r="D141" i="7"/>
  <c r="M141" i="7"/>
  <c r="S71" i="7"/>
  <c r="O71" i="7"/>
  <c r="R71" i="7"/>
  <c r="Q71" i="7"/>
  <c r="P71" i="7"/>
  <c r="F145" i="7" s="1"/>
  <c r="H152" i="7"/>
  <c r="I84" i="7"/>
  <c r="E84" i="7"/>
  <c r="J84" i="7"/>
  <c r="D92" i="7"/>
  <c r="I92" i="7"/>
  <c r="E110" i="7"/>
  <c r="J110" i="7"/>
  <c r="Q41" i="7"/>
  <c r="P41" i="7"/>
  <c r="F115" i="7" s="1"/>
  <c r="S41" i="7"/>
  <c r="O41" i="7"/>
  <c r="R41" i="7"/>
  <c r="C117" i="7"/>
  <c r="H117" i="7"/>
  <c r="L117" i="7"/>
  <c r="D122" i="7"/>
  <c r="I122" i="7"/>
  <c r="M122" i="7"/>
  <c r="E129" i="7"/>
  <c r="J129" i="7"/>
  <c r="Q65" i="7"/>
  <c r="P65" i="7"/>
  <c r="F139" i="7" s="1"/>
  <c r="S65" i="7"/>
  <c r="O65" i="7"/>
  <c r="R65" i="7"/>
  <c r="C141" i="7"/>
  <c r="H141" i="7"/>
  <c r="L141" i="7"/>
  <c r="E145" i="7"/>
  <c r="P78" i="7"/>
  <c r="F152" i="7" s="1"/>
  <c r="S78" i="7"/>
  <c r="O78" i="7"/>
  <c r="R78" i="7"/>
  <c r="Q78" i="7"/>
  <c r="G152" i="7"/>
  <c r="C155" i="7"/>
  <c r="S10" i="7"/>
  <c r="R10" i="7"/>
  <c r="Q10" i="7"/>
  <c r="S18" i="7"/>
  <c r="O18" i="7"/>
  <c r="Q18" i="7"/>
  <c r="R18" i="7"/>
  <c r="E33" i="7"/>
  <c r="J33" i="7"/>
  <c r="E9" i="7"/>
  <c r="L33" i="7"/>
  <c r="H33" i="7"/>
  <c r="J14" i="6"/>
  <c r="F14" i="6"/>
  <c r="AE10" i="6" s="1"/>
  <c r="B14" i="6"/>
  <c r="G14" i="6"/>
  <c r="M14" i="6"/>
  <c r="I14" i="6"/>
  <c r="E14" i="6"/>
  <c r="L14" i="6"/>
  <c r="H14" i="6"/>
  <c r="D14" i="6"/>
  <c r="K14" i="6"/>
  <c r="C14" i="6"/>
  <c r="AB10" i="6" s="1"/>
  <c r="S9" i="6"/>
  <c r="O9" i="6"/>
  <c r="J13" i="6"/>
  <c r="F13" i="6"/>
  <c r="B13" i="6"/>
  <c r="M13" i="6"/>
  <c r="I13" i="6"/>
  <c r="E13" i="6"/>
  <c r="K13" i="6"/>
  <c r="C13" i="6"/>
  <c r="L13" i="6"/>
  <c r="H13" i="6"/>
  <c r="D13" i="6"/>
  <c r="G13" i="6"/>
  <c r="AE11" i="6"/>
  <c r="M10" i="11" s="1"/>
  <c r="AC11" i="6"/>
  <c r="K10" i="11" s="1"/>
  <c r="AA11" i="6"/>
  <c r="I10" i="11" s="1"/>
  <c r="Y11" i="6"/>
  <c r="G10" i="11" s="1"/>
  <c r="W11" i="6"/>
  <c r="E10" i="11" s="1"/>
  <c r="U11" i="6"/>
  <c r="C10" i="11" s="1"/>
  <c r="T11" i="6"/>
  <c r="AD11" i="6"/>
  <c r="L10" i="11" s="1"/>
  <c r="AB11" i="6"/>
  <c r="J10" i="11" s="1"/>
  <c r="Z11" i="6"/>
  <c r="H10" i="11" s="1"/>
  <c r="X11" i="6"/>
  <c r="F10" i="11" s="1"/>
  <c r="V11" i="6"/>
  <c r="D10" i="11" s="1"/>
  <c r="R9" i="6"/>
  <c r="T10" i="6"/>
  <c r="AC10" i="6"/>
  <c r="K9" i="11" s="1"/>
  <c r="AA10" i="6"/>
  <c r="Y10" i="6"/>
  <c r="W10" i="6"/>
  <c r="U10" i="6"/>
  <c r="C9" i="11" s="1"/>
  <c r="X10" i="6"/>
  <c r="AD10" i="6"/>
  <c r="Z10" i="6"/>
  <c r="H9" i="11" s="1"/>
  <c r="V10" i="6"/>
  <c r="L9" i="7"/>
  <c r="K33" i="7"/>
  <c r="Q9" i="6"/>
  <c r="R34" i="8"/>
  <c r="Q34" i="8"/>
  <c r="P34" i="8"/>
  <c r="J65" i="8" s="1"/>
  <c r="W34" i="8" s="1"/>
  <c r="S34" i="8"/>
  <c r="H46" i="8"/>
  <c r="U15" i="8" s="1"/>
  <c r="B14" i="8"/>
  <c r="O23" i="8"/>
  <c r="O28" i="8"/>
  <c r="S23" i="8"/>
  <c r="R23" i="8"/>
  <c r="Q23" i="8"/>
  <c r="P28" i="8"/>
  <c r="I59" i="8" s="1"/>
  <c r="B27" i="8"/>
  <c r="S28" i="8"/>
  <c r="R28" i="8"/>
  <c r="D33" i="7"/>
  <c r="I33" i="7"/>
  <c r="M33" i="7"/>
  <c r="B33" i="7"/>
  <c r="G33" i="7"/>
  <c r="C33" i="7"/>
  <c r="P9" i="6"/>
  <c r="G99" i="11" l="1"/>
  <c r="J101" i="11"/>
  <c r="M100" i="11"/>
  <c r="E99" i="11"/>
  <c r="F99" i="11"/>
  <c r="L99" i="11"/>
  <c r="M101" i="11"/>
  <c r="AF26" i="8"/>
  <c r="AG26" i="8" s="1"/>
  <c r="B101" i="11"/>
  <c r="G101" i="11"/>
  <c r="E100" i="11"/>
  <c r="K100" i="11"/>
  <c r="D100" i="11"/>
  <c r="AF22" i="8"/>
  <c r="AG22" i="8" s="1"/>
  <c r="AE9" i="6"/>
  <c r="M9" i="11"/>
  <c r="I99" i="11"/>
  <c r="C101" i="11"/>
  <c r="L100" i="11"/>
  <c r="M99" i="11"/>
  <c r="K99" i="11"/>
  <c r="K98" i="11" s="1"/>
  <c r="D99" i="11"/>
  <c r="I101" i="11"/>
  <c r="F101" i="11"/>
  <c r="L101" i="11"/>
  <c r="J100" i="11"/>
  <c r="C100" i="11"/>
  <c r="H100" i="11"/>
  <c r="AF24" i="8"/>
  <c r="AG24" i="8" s="1"/>
  <c r="B99" i="11"/>
  <c r="H101" i="11"/>
  <c r="F100" i="11"/>
  <c r="J99" i="11"/>
  <c r="C99" i="11"/>
  <c r="C98" i="11" s="1"/>
  <c r="H99" i="11"/>
  <c r="H98" i="11" s="1"/>
  <c r="E101" i="11"/>
  <c r="K101" i="11"/>
  <c r="D101" i="11"/>
  <c r="I100" i="11"/>
  <c r="AF25" i="8"/>
  <c r="AG25" i="8" s="1"/>
  <c r="B100" i="11"/>
  <c r="G100" i="11"/>
  <c r="C8" i="11"/>
  <c r="D129" i="7"/>
  <c r="K129" i="7"/>
  <c r="B88" i="11"/>
  <c r="G88" i="11"/>
  <c r="I88" i="11"/>
  <c r="L59" i="8"/>
  <c r="J89" i="11"/>
  <c r="G89" i="11"/>
  <c r="I89" i="11"/>
  <c r="C13" i="11"/>
  <c r="N17" i="11"/>
  <c r="P17" i="11" s="1"/>
  <c r="E44" i="16"/>
  <c r="C39" i="11"/>
  <c r="K44" i="16"/>
  <c r="B84" i="11"/>
  <c r="N84" i="11" s="1"/>
  <c r="P84" i="11" s="1"/>
  <c r="N85" i="11"/>
  <c r="P85" i="11" s="1"/>
  <c r="E36" i="11"/>
  <c r="E12" i="11" s="1"/>
  <c r="M42" i="16"/>
  <c r="I36" i="11"/>
  <c r="I12" i="11" s="1"/>
  <c r="N61" i="11"/>
  <c r="P61" i="11" s="1"/>
  <c r="D44" i="16"/>
  <c r="N26" i="11"/>
  <c r="P26" i="11" s="1"/>
  <c r="N28" i="11"/>
  <c r="P28" i="11" s="1"/>
  <c r="B39" i="11"/>
  <c r="N40" i="11"/>
  <c r="P40" i="11" s="1"/>
  <c r="N57" i="11"/>
  <c r="P57" i="11" s="1"/>
  <c r="N62" i="11"/>
  <c r="P62" i="11" s="1"/>
  <c r="AB10" i="7"/>
  <c r="Z10" i="7"/>
  <c r="V10" i="7"/>
  <c r="AD10" i="7"/>
  <c r="W10" i="7"/>
  <c r="AC10" i="7"/>
  <c r="B13" i="11"/>
  <c r="N14" i="11"/>
  <c r="P14" i="11" s="1"/>
  <c r="B46" i="11"/>
  <c r="N46" i="11" s="1"/>
  <c r="P46" i="11" s="1"/>
  <c r="N47" i="11"/>
  <c r="P47" i="11" s="1"/>
  <c r="N24" i="11"/>
  <c r="P24" i="11" s="1"/>
  <c r="B21" i="11"/>
  <c r="N50" i="11"/>
  <c r="P50" i="11" s="1"/>
  <c r="C46" i="11"/>
  <c r="N43" i="11"/>
  <c r="P43" i="11" s="1"/>
  <c r="N55" i="11"/>
  <c r="P55" i="11" s="1"/>
  <c r="C92" i="11"/>
  <c r="C91" i="11" s="1"/>
  <c r="V9" i="6"/>
  <c r="D9" i="11"/>
  <c r="D40" i="16"/>
  <c r="G40" i="16"/>
  <c r="AE65" i="7"/>
  <c r="W9" i="6"/>
  <c r="E9" i="11"/>
  <c r="I40" i="16"/>
  <c r="AB18" i="7"/>
  <c r="AE18" i="7"/>
  <c r="AA18" i="7"/>
  <c r="AD18" i="7"/>
  <c r="V18" i="7"/>
  <c r="AC18" i="7"/>
  <c r="AB36" i="7"/>
  <c r="X36" i="7"/>
  <c r="T36" i="7"/>
  <c r="AE36" i="7"/>
  <c r="AA36" i="7"/>
  <c r="W36" i="7"/>
  <c r="AD36" i="7"/>
  <c r="Z36" i="7"/>
  <c r="V36" i="7"/>
  <c r="U36" i="7"/>
  <c r="AC36" i="7"/>
  <c r="Y36" i="7"/>
  <c r="L88" i="11"/>
  <c r="L87" i="11" s="1"/>
  <c r="L89" i="11"/>
  <c r="AE23" i="8"/>
  <c r="AD9" i="6"/>
  <c r="L9" i="11"/>
  <c r="Y9" i="6"/>
  <c r="G9" i="11"/>
  <c r="B9" i="11"/>
  <c r="H40" i="16"/>
  <c r="C40" i="16"/>
  <c r="K40" i="16"/>
  <c r="AB9" i="6"/>
  <c r="J9" i="11"/>
  <c r="L155" i="7"/>
  <c r="B129" i="7"/>
  <c r="AE81" i="7"/>
  <c r="AB81" i="7"/>
  <c r="T81" i="7"/>
  <c r="Y81" i="7"/>
  <c r="J152" i="7"/>
  <c r="W78" i="7" s="1"/>
  <c r="AE67" i="7"/>
  <c r="AA67" i="7"/>
  <c r="Z67" i="7"/>
  <c r="U67" i="7"/>
  <c r="AD67" i="7"/>
  <c r="Y67" i="7"/>
  <c r="T67" i="7"/>
  <c r="AC67" i="7"/>
  <c r="X67" i="7"/>
  <c r="AB67" i="7"/>
  <c r="L92" i="7"/>
  <c r="Y18" i="7" s="1"/>
  <c r="L145" i="7"/>
  <c r="L129" i="7"/>
  <c r="AB48" i="7"/>
  <c r="X48" i="7"/>
  <c r="T48" i="7"/>
  <c r="AE48" i="7"/>
  <c r="AA48" i="7"/>
  <c r="Y48" i="7"/>
  <c r="AD48" i="7"/>
  <c r="Z48" i="7"/>
  <c r="V48" i="7"/>
  <c r="AC48" i="7"/>
  <c r="U48" i="7"/>
  <c r="H84" i="7"/>
  <c r="U10" i="7" s="1"/>
  <c r="K88" i="11"/>
  <c r="D88" i="11"/>
  <c r="D87" i="11" s="1"/>
  <c r="E88" i="11"/>
  <c r="AE18" i="8"/>
  <c r="T18" i="8"/>
  <c r="AE17" i="8"/>
  <c r="T17" i="8"/>
  <c r="AE16" i="8"/>
  <c r="T16" i="8"/>
  <c r="K89" i="11"/>
  <c r="D89" i="11"/>
  <c r="E89" i="11"/>
  <c r="B44" i="16"/>
  <c r="C21" i="11"/>
  <c r="C51" i="11"/>
  <c r="J42" i="16"/>
  <c r="T10" i="8"/>
  <c r="N66" i="11"/>
  <c r="P66" i="11" s="1"/>
  <c r="B72" i="11"/>
  <c r="N72" i="11" s="1"/>
  <c r="P72" i="11" s="1"/>
  <c r="N73" i="11"/>
  <c r="P73" i="11" s="1"/>
  <c r="H44" i="16"/>
  <c r="I44" i="16"/>
  <c r="I45" i="16" s="1"/>
  <c r="F42" i="16"/>
  <c r="N42" i="11"/>
  <c r="P42" i="11" s="1"/>
  <c r="B70" i="11"/>
  <c r="N70" i="11" s="1"/>
  <c r="P70" i="11" s="1"/>
  <c r="N71" i="11"/>
  <c r="P71" i="11" s="1"/>
  <c r="F36" i="11"/>
  <c r="F12" i="11" s="1"/>
  <c r="N34" i="11"/>
  <c r="P34" i="11" s="1"/>
  <c r="B81" i="11"/>
  <c r="N81" i="11" s="1"/>
  <c r="P81" i="11" s="1"/>
  <c r="N82" i="11"/>
  <c r="P82" i="11" s="1"/>
  <c r="H36" i="11"/>
  <c r="H12" i="11" s="1"/>
  <c r="M36" i="11"/>
  <c r="M12" i="11" s="1"/>
  <c r="M44" i="16"/>
  <c r="K8" i="11"/>
  <c r="L40" i="16"/>
  <c r="AE78" i="7"/>
  <c r="V78" i="7"/>
  <c r="U78" i="7"/>
  <c r="X78" i="7"/>
  <c r="Y78" i="7"/>
  <c r="T78" i="7"/>
  <c r="AE28" i="8"/>
  <c r="W28" i="8"/>
  <c r="Z28" i="8"/>
  <c r="V28" i="8"/>
  <c r="AC28" i="8"/>
  <c r="Y28" i="8"/>
  <c r="H8" i="11"/>
  <c r="F40" i="16"/>
  <c r="B10" i="11"/>
  <c r="AB41" i="7"/>
  <c r="T41" i="7"/>
  <c r="AE41" i="7"/>
  <c r="V41" i="7"/>
  <c r="U41" i="7"/>
  <c r="AE71" i="7"/>
  <c r="AD71" i="7"/>
  <c r="Y71" i="7"/>
  <c r="AC71" i="7"/>
  <c r="AB71" i="7"/>
  <c r="AE55" i="7"/>
  <c r="AA55" i="7"/>
  <c r="W55" i="7"/>
  <c r="U55" i="7"/>
  <c r="AD55" i="7"/>
  <c r="Y55" i="7"/>
  <c r="AC55" i="7"/>
  <c r="X55" i="7"/>
  <c r="AB55" i="7"/>
  <c r="AB43" i="7"/>
  <c r="X43" i="7"/>
  <c r="T43" i="7"/>
  <c r="AE43" i="7"/>
  <c r="AA43" i="7"/>
  <c r="V43" i="7"/>
  <c r="U43" i="7"/>
  <c r="AC43" i="7"/>
  <c r="Y43" i="7"/>
  <c r="E155" i="7"/>
  <c r="AD81" i="7" s="1"/>
  <c r="AE69" i="7"/>
  <c r="AA69" i="7"/>
  <c r="AC69" i="7"/>
  <c r="AB69" i="7"/>
  <c r="T69" i="7"/>
  <c r="AD69" i="7"/>
  <c r="Y69" i="7"/>
  <c r="F88" i="11"/>
  <c r="M88" i="11"/>
  <c r="F89" i="11"/>
  <c r="M89" i="11"/>
  <c r="B44" i="11"/>
  <c r="N44" i="11" s="1"/>
  <c r="P44" i="11" s="1"/>
  <c r="N45" i="11"/>
  <c r="P45" i="11" s="1"/>
  <c r="C42" i="16"/>
  <c r="C44" i="16"/>
  <c r="J12" i="11"/>
  <c r="O14" i="8"/>
  <c r="S14" i="8"/>
  <c r="P14" i="8"/>
  <c r="G45" i="8" s="1"/>
  <c r="R14" i="8"/>
  <c r="Q14" i="8"/>
  <c r="X9" i="6"/>
  <c r="F9" i="11"/>
  <c r="AA9" i="6"/>
  <c r="I9" i="11"/>
  <c r="E40" i="16"/>
  <c r="M40" i="16"/>
  <c r="H155" i="7"/>
  <c r="U81" i="7" s="1"/>
  <c r="M92" i="7"/>
  <c r="Z18" i="7" s="1"/>
  <c r="K155" i="7"/>
  <c r="X81" i="7" s="1"/>
  <c r="D145" i="7"/>
  <c r="H92" i="7"/>
  <c r="U18" i="7" s="1"/>
  <c r="E117" i="7"/>
  <c r="AD43" i="7" s="1"/>
  <c r="G92" i="7"/>
  <c r="T18" i="7" s="1"/>
  <c r="G145" i="7"/>
  <c r="T71" i="7" s="1"/>
  <c r="J88" i="11"/>
  <c r="J87" i="11" s="1"/>
  <c r="C46" i="16"/>
  <c r="C88" i="11"/>
  <c r="C87" i="11" s="1"/>
  <c r="C86" i="11" s="1"/>
  <c r="H88" i="11"/>
  <c r="H87" i="11" s="1"/>
  <c r="B65" i="8"/>
  <c r="AA34" i="8" s="1"/>
  <c r="B89" i="11"/>
  <c r="N89" i="11" s="1"/>
  <c r="P89" i="11" s="1"/>
  <c r="C89" i="11"/>
  <c r="H89" i="11"/>
  <c r="H59" i="8"/>
  <c r="U28" i="8" s="1"/>
  <c r="E42" i="16"/>
  <c r="G36" i="11"/>
  <c r="G12" i="11" s="1"/>
  <c r="F44" i="16"/>
  <c r="N27" i="11"/>
  <c r="P27" i="11" s="1"/>
  <c r="B51" i="11"/>
  <c r="N52" i="11"/>
  <c r="P52" i="11" s="1"/>
  <c r="G44" i="16"/>
  <c r="G45" i="16" s="1"/>
  <c r="G43" i="16" s="1"/>
  <c r="N31" i="11"/>
  <c r="P31" i="11" s="1"/>
  <c r="K36" i="11"/>
  <c r="K12" i="11" s="1"/>
  <c r="H42" i="16"/>
  <c r="L36" i="11"/>
  <c r="L12" i="11" s="1"/>
  <c r="G84" i="7"/>
  <c r="T10" i="7" s="1"/>
  <c r="J44" i="16"/>
  <c r="L45" i="16"/>
  <c r="L43" i="16" s="1"/>
  <c r="D36" i="11"/>
  <c r="D12" i="11" s="1"/>
  <c r="L44" i="16"/>
  <c r="B58" i="11"/>
  <c r="N58" i="11" s="1"/>
  <c r="P58" i="11" s="1"/>
  <c r="N59" i="11"/>
  <c r="P59" i="11" s="1"/>
  <c r="B68" i="11"/>
  <c r="N68" i="11" s="1"/>
  <c r="P68" i="11" s="1"/>
  <c r="N69" i="11"/>
  <c r="P69" i="11" s="1"/>
  <c r="N67" i="11"/>
  <c r="P67" i="11" s="1"/>
  <c r="AF16" i="8"/>
  <c r="AG16" i="8" s="1"/>
  <c r="AF18" i="8"/>
  <c r="AG18" i="8" s="1"/>
  <c r="AF12" i="8"/>
  <c r="AG12" i="8" s="1"/>
  <c r="AF13" i="8"/>
  <c r="AG13" i="8" s="1"/>
  <c r="AF11" i="8"/>
  <c r="AG11" i="8" s="1"/>
  <c r="AF17" i="8"/>
  <c r="AG17" i="8" s="1"/>
  <c r="I9" i="8"/>
  <c r="D54" i="8"/>
  <c r="AC23" i="8" s="1"/>
  <c r="H54" i="8"/>
  <c r="U23" i="8" s="1"/>
  <c r="L46" i="8"/>
  <c r="Y15" i="8" s="1"/>
  <c r="B46" i="8"/>
  <c r="AA15" i="8" s="1"/>
  <c r="I21" i="8"/>
  <c r="C9" i="8"/>
  <c r="G59" i="8"/>
  <c r="T28" i="8" s="1"/>
  <c r="J54" i="8"/>
  <c r="W23" i="8" s="1"/>
  <c r="C54" i="8"/>
  <c r="AB23" i="8" s="1"/>
  <c r="Y10" i="8"/>
  <c r="Z10" i="8"/>
  <c r="X10" i="8"/>
  <c r="B59" i="8"/>
  <c r="AA28" i="8" s="1"/>
  <c r="J59" i="8"/>
  <c r="D46" i="8"/>
  <c r="AC15" i="8" s="1"/>
  <c r="G41" i="8"/>
  <c r="M46" i="8"/>
  <c r="Z15" i="8" s="1"/>
  <c r="I41" i="8"/>
  <c r="V10" i="8" s="1"/>
  <c r="K46" i="8"/>
  <c r="X15" i="8" s="1"/>
  <c r="E59" i="8"/>
  <c r="AD28" i="8" s="1"/>
  <c r="F59" i="8"/>
  <c r="E65" i="8"/>
  <c r="AD34" i="8" s="1"/>
  <c r="D65" i="8"/>
  <c r="AC34" i="8" s="1"/>
  <c r="F65" i="8"/>
  <c r="AE34" i="8" s="1"/>
  <c r="C21" i="8"/>
  <c r="K9" i="8"/>
  <c r="K21" i="8"/>
  <c r="C65" i="8"/>
  <c r="AB34" i="8" s="1"/>
  <c r="E54" i="8"/>
  <c r="AD23" i="8" s="1"/>
  <c r="G46" i="8"/>
  <c r="H41" i="8"/>
  <c r="U10" i="8" s="1"/>
  <c r="I46" i="8"/>
  <c r="V15" i="8" s="1"/>
  <c r="B41" i="8"/>
  <c r="AA10" i="8" s="1"/>
  <c r="B54" i="8"/>
  <c r="AA23" i="8" s="1"/>
  <c r="M65" i="8"/>
  <c r="Z34" i="8" s="1"/>
  <c r="M54" i="8"/>
  <c r="Z23" i="8" s="1"/>
  <c r="C41" i="8"/>
  <c r="AB10" i="8" s="1"/>
  <c r="C59" i="8"/>
  <c r="AB28" i="8" s="1"/>
  <c r="J41" i="8"/>
  <c r="W10" i="8" s="1"/>
  <c r="K54" i="8"/>
  <c r="X23" i="8" s="1"/>
  <c r="L65" i="8"/>
  <c r="Y34" i="8" s="1"/>
  <c r="F46" i="8"/>
  <c r="AE15" i="8" s="1"/>
  <c r="E46" i="8"/>
  <c r="AD15" i="8" s="1"/>
  <c r="O27" i="8"/>
  <c r="B45" i="8"/>
  <c r="AA14" i="8" s="1"/>
  <c r="J9" i="8"/>
  <c r="K59" i="8"/>
  <c r="X28" i="8" s="1"/>
  <c r="D41" i="8"/>
  <c r="AC10" i="8" s="1"/>
  <c r="F41" i="8"/>
  <c r="AE10" i="8" s="1"/>
  <c r="G65" i="8"/>
  <c r="T34" i="8" s="1"/>
  <c r="AF34" i="8" s="1"/>
  <c r="AG34" i="8" s="1"/>
  <c r="I65" i="8"/>
  <c r="V34" i="8" s="1"/>
  <c r="D59" i="8"/>
  <c r="I54" i="8"/>
  <c r="V23" i="8" s="1"/>
  <c r="J46" i="8"/>
  <c r="W15" i="8" s="1"/>
  <c r="H45" i="8"/>
  <c r="M59" i="8"/>
  <c r="L54" i="8"/>
  <c r="Y23" i="8" s="1"/>
  <c r="C46" i="8"/>
  <c r="AB15" i="8" s="1"/>
  <c r="K65" i="8"/>
  <c r="X34" i="8" s="1"/>
  <c r="G54" i="8"/>
  <c r="T23" i="8" s="1"/>
  <c r="H65" i="8"/>
  <c r="U34" i="8" s="1"/>
  <c r="O21" i="8"/>
  <c r="G139" i="7"/>
  <c r="T65" i="7" s="1"/>
  <c r="G115" i="7"/>
  <c r="J115" i="7"/>
  <c r="W41" i="7" s="1"/>
  <c r="L115" i="7"/>
  <c r="Y41" i="7" s="1"/>
  <c r="B9" i="7"/>
  <c r="P33" i="7"/>
  <c r="F107" i="7" s="1"/>
  <c r="O33" i="7"/>
  <c r="R33" i="7"/>
  <c r="S33" i="7"/>
  <c r="Q33" i="7"/>
  <c r="D9" i="7"/>
  <c r="Q9" i="7"/>
  <c r="M143" i="7"/>
  <c r="Z69" i="7" s="1"/>
  <c r="B139" i="7"/>
  <c r="AA65" i="7" s="1"/>
  <c r="K145" i="7"/>
  <c r="X71" i="7" s="1"/>
  <c r="K84" i="7"/>
  <c r="X10" i="7" s="1"/>
  <c r="E152" i="7"/>
  <c r="AD78" i="7" s="1"/>
  <c r="L143" i="7"/>
  <c r="E139" i="7"/>
  <c r="AD65" i="7" s="1"/>
  <c r="E115" i="7"/>
  <c r="AD41" i="7" s="1"/>
  <c r="D84" i="7"/>
  <c r="L139" i="7"/>
  <c r="Y65" i="7" s="1"/>
  <c r="M152" i="7"/>
  <c r="Z78" i="7" s="1"/>
  <c r="H145" i="7"/>
  <c r="U71" i="7" s="1"/>
  <c r="B143" i="7"/>
  <c r="M139" i="7"/>
  <c r="Z65" i="7" s="1"/>
  <c r="H129" i="7"/>
  <c r="M115" i="7"/>
  <c r="Z41" i="7" s="1"/>
  <c r="J143" i="7"/>
  <c r="W69" i="7" s="1"/>
  <c r="J122" i="7"/>
  <c r="W48" i="7" s="1"/>
  <c r="B110" i="7"/>
  <c r="G9" i="7"/>
  <c r="I9" i="7"/>
  <c r="J9" i="7"/>
  <c r="R9" i="7"/>
  <c r="I143" i="7"/>
  <c r="V69" i="7" s="1"/>
  <c r="B115" i="7"/>
  <c r="AA41" i="7" s="1"/>
  <c r="C139" i="7"/>
  <c r="AB65" i="7" s="1"/>
  <c r="F84" i="7"/>
  <c r="AE10" i="7" s="1"/>
  <c r="B155" i="7"/>
  <c r="AA81" i="7" s="1"/>
  <c r="M145" i="7"/>
  <c r="Z71" i="7" s="1"/>
  <c r="H143" i="7"/>
  <c r="U69" i="7" s="1"/>
  <c r="M129" i="7"/>
  <c r="Z55" i="7" s="1"/>
  <c r="D155" i="7"/>
  <c r="AC81" i="7" s="1"/>
  <c r="G129" i="7"/>
  <c r="T55" i="7" s="1"/>
  <c r="AF55" i="7" s="1"/>
  <c r="AG55" i="7" s="1"/>
  <c r="I152" i="7"/>
  <c r="C145" i="7"/>
  <c r="I139" i="7"/>
  <c r="V65" i="7" s="1"/>
  <c r="C129" i="7"/>
  <c r="I115" i="7"/>
  <c r="I155" i="7"/>
  <c r="V81" i="7" s="1"/>
  <c r="I141" i="7"/>
  <c r="V67" i="7" s="1"/>
  <c r="I117" i="7"/>
  <c r="J92" i="7"/>
  <c r="W18" i="7" s="1"/>
  <c r="K9" i="7"/>
  <c r="K107" i="7"/>
  <c r="J139" i="7"/>
  <c r="W65" i="7" s="1"/>
  <c r="C9" i="7"/>
  <c r="M9" i="7"/>
  <c r="H9" i="7"/>
  <c r="E107" i="7"/>
  <c r="S9" i="7"/>
  <c r="K152" i="7"/>
  <c r="B152" i="7"/>
  <c r="AA78" i="7" s="1"/>
  <c r="J145" i="7"/>
  <c r="W71" i="7" s="1"/>
  <c r="D143" i="7"/>
  <c r="K139" i="7"/>
  <c r="X65" i="7" s="1"/>
  <c r="K115" i="7"/>
  <c r="X41" i="7" s="1"/>
  <c r="M155" i="7"/>
  <c r="Z81" i="7" s="1"/>
  <c r="B145" i="7"/>
  <c r="AA71" i="7" s="1"/>
  <c r="C115" i="7"/>
  <c r="B84" i="7"/>
  <c r="AA10" i="7" s="1"/>
  <c r="I145" i="7"/>
  <c r="V71" i="7" s="1"/>
  <c r="C143" i="7"/>
  <c r="I129" i="7"/>
  <c r="V55" i="7" s="1"/>
  <c r="B117" i="7"/>
  <c r="C152" i="7"/>
  <c r="AB78" i="7" s="1"/>
  <c r="M117" i="7"/>
  <c r="Z43" i="7" s="1"/>
  <c r="J155" i="7"/>
  <c r="W81" i="7" s="1"/>
  <c r="D152" i="7"/>
  <c r="AC78" i="7" s="1"/>
  <c r="K143" i="7"/>
  <c r="X69" i="7" s="1"/>
  <c r="J141" i="7"/>
  <c r="W67" i="7" s="1"/>
  <c r="D139" i="7"/>
  <c r="AC65" i="7" s="1"/>
  <c r="J117" i="7"/>
  <c r="W43" i="7" s="1"/>
  <c r="D115" i="7"/>
  <c r="AC41" i="7" s="1"/>
  <c r="K92" i="7"/>
  <c r="X18" i="7" s="1"/>
  <c r="L84" i="7"/>
  <c r="Y10" i="7" s="1"/>
  <c r="L152" i="7"/>
  <c r="H139" i="7"/>
  <c r="U65" i="7" s="1"/>
  <c r="H115" i="7"/>
  <c r="T9" i="6"/>
  <c r="AF10" i="6"/>
  <c r="AG10" i="6" s="1"/>
  <c r="Z9" i="6"/>
  <c r="U9" i="6"/>
  <c r="AC9" i="6"/>
  <c r="AF11" i="6"/>
  <c r="AG11" i="6" s="1"/>
  <c r="P27" i="8"/>
  <c r="L58" i="8" s="1"/>
  <c r="S27" i="8"/>
  <c r="R27" i="8"/>
  <c r="Q27" i="8"/>
  <c r="B21" i="8"/>
  <c r="B9" i="8"/>
  <c r="AF71" i="7" l="1"/>
  <c r="AG71" i="7" s="1"/>
  <c r="I103" i="11"/>
  <c r="I102" i="11" s="1"/>
  <c r="AF10" i="7"/>
  <c r="AG10" i="7" s="1"/>
  <c r="AF18" i="7"/>
  <c r="AG18" i="7" s="1"/>
  <c r="AF23" i="8"/>
  <c r="AG23" i="8" s="1"/>
  <c r="L103" i="11"/>
  <c r="L102" i="11" s="1"/>
  <c r="J45" i="16"/>
  <c r="J43" i="16" s="1"/>
  <c r="J41" i="16" s="1"/>
  <c r="J103" i="11"/>
  <c r="J102" i="11" s="1"/>
  <c r="C103" i="11"/>
  <c r="C102" i="11" s="1"/>
  <c r="AF65" i="7"/>
  <c r="AG65" i="7" s="1"/>
  <c r="F103" i="11"/>
  <c r="F102" i="11" s="1"/>
  <c r="AF28" i="8"/>
  <c r="AG28" i="8" s="1"/>
  <c r="B103" i="11"/>
  <c r="H86" i="11"/>
  <c r="I8" i="11"/>
  <c r="AF69" i="7"/>
  <c r="AG69" i="7" s="1"/>
  <c r="M103" i="11"/>
  <c r="M102" i="11" s="1"/>
  <c r="P9" i="8"/>
  <c r="B40" i="8"/>
  <c r="AF9" i="6"/>
  <c r="AG9" i="6" s="1"/>
  <c r="D107" i="7"/>
  <c r="AC33" i="7" s="1"/>
  <c r="U14" i="8"/>
  <c r="L92" i="11"/>
  <c r="L91" i="11" s="1"/>
  <c r="L86" i="11" s="1"/>
  <c r="D92" i="11"/>
  <c r="D91" i="11" s="1"/>
  <c r="H92" i="11"/>
  <c r="H91" i="11" s="1"/>
  <c r="G92" i="11"/>
  <c r="G91" i="11" s="1"/>
  <c r="L42" i="16"/>
  <c r="L41" i="16" s="1"/>
  <c r="F8" i="11"/>
  <c r="AF43" i="7"/>
  <c r="AG43" i="7" s="1"/>
  <c r="B8" i="11"/>
  <c r="N10" i="11"/>
  <c r="P10" i="11" s="1"/>
  <c r="K45" i="8"/>
  <c r="X14" i="8" s="1"/>
  <c r="M107" i="7"/>
  <c r="Z33" i="7" s="1"/>
  <c r="J107" i="7"/>
  <c r="G107" i="7"/>
  <c r="O9" i="7"/>
  <c r="AB33" i="7"/>
  <c r="X33" i="7"/>
  <c r="T33" i="7"/>
  <c r="AE33" i="7"/>
  <c r="AA33" i="7"/>
  <c r="W33" i="7"/>
  <c r="AD33" i="7"/>
  <c r="V33" i="7"/>
  <c r="J92" i="11"/>
  <c r="J91" i="11" s="1"/>
  <c r="J86" i="11" s="1"/>
  <c r="E46" i="16"/>
  <c r="E92" i="11"/>
  <c r="E91" i="11" s="1"/>
  <c r="M46" i="16"/>
  <c r="M92" i="11"/>
  <c r="M91" i="11" s="1"/>
  <c r="M45" i="8"/>
  <c r="Z14" i="8" s="1"/>
  <c r="F92" i="11"/>
  <c r="F91" i="11" s="1"/>
  <c r="K58" i="8"/>
  <c r="I42" i="16"/>
  <c r="T15" i="8"/>
  <c r="J46" i="16"/>
  <c r="H39" i="16"/>
  <c r="H38" i="16" s="1"/>
  <c r="D103" i="11"/>
  <c r="D102" i="11" s="1"/>
  <c r="E87" i="11"/>
  <c r="E86" i="11" s="1"/>
  <c r="D46" i="16"/>
  <c r="AF81" i="7"/>
  <c r="AG81" i="7" s="1"/>
  <c r="J8" i="11"/>
  <c r="J39" i="16"/>
  <c r="B39" i="16"/>
  <c r="L46" i="16"/>
  <c r="E8" i="11"/>
  <c r="D42" i="16"/>
  <c r="E45" i="16"/>
  <c r="E43" i="16" s="1"/>
  <c r="E41" i="16" s="1"/>
  <c r="C47" i="16"/>
  <c r="N99" i="11"/>
  <c r="P99" i="11" s="1"/>
  <c r="B98" i="11"/>
  <c r="K96" i="11"/>
  <c r="M47" i="16"/>
  <c r="M8" i="11"/>
  <c r="N100" i="11"/>
  <c r="P100" i="11" s="1"/>
  <c r="H47" i="16"/>
  <c r="D98" i="11"/>
  <c r="K47" i="16"/>
  <c r="I98" i="11"/>
  <c r="I96" i="11" s="1"/>
  <c r="L98" i="11"/>
  <c r="L96" i="11" s="1"/>
  <c r="F47" i="16"/>
  <c r="G98" i="11"/>
  <c r="G96" i="11" s="1"/>
  <c r="K46" i="16"/>
  <c r="K92" i="11"/>
  <c r="K91" i="11" s="1"/>
  <c r="B58" i="8"/>
  <c r="AA27" i="8" s="1"/>
  <c r="AA21" i="8" s="1"/>
  <c r="H103" i="11"/>
  <c r="H102" i="11" s="1"/>
  <c r="H96" i="11" s="1"/>
  <c r="H110" i="11" s="1"/>
  <c r="K39" i="16"/>
  <c r="K38" i="16" s="1"/>
  <c r="B42" i="16"/>
  <c r="AF67" i="7"/>
  <c r="AG67" i="7" s="1"/>
  <c r="N9" i="11"/>
  <c r="P9" i="11" s="1"/>
  <c r="L8" i="11"/>
  <c r="N21" i="11"/>
  <c r="P21" i="11" s="1"/>
  <c r="N13" i="11"/>
  <c r="P13" i="11" s="1"/>
  <c r="L107" i="7"/>
  <c r="Y33" i="7" s="1"/>
  <c r="C107" i="7"/>
  <c r="P9" i="7"/>
  <c r="I107" i="7"/>
  <c r="H107" i="7"/>
  <c r="U33" i="7" s="1"/>
  <c r="B107" i="7"/>
  <c r="W27" i="8"/>
  <c r="W21" i="8" s="1"/>
  <c r="Y27" i="8"/>
  <c r="Y21" i="8" s="1"/>
  <c r="X27" i="8"/>
  <c r="X21" i="8" s="1"/>
  <c r="U27" i="8"/>
  <c r="U21" i="8" s="1"/>
  <c r="L45" i="8"/>
  <c r="Y14" i="8" s="1"/>
  <c r="Y9" i="8" s="1"/>
  <c r="I46" i="16"/>
  <c r="I92" i="11"/>
  <c r="I91" i="11" s="1"/>
  <c r="I58" i="8"/>
  <c r="V27" i="8" s="1"/>
  <c r="V21" i="8" s="1"/>
  <c r="F45" i="16"/>
  <c r="F43" i="16" s="1"/>
  <c r="F41" i="16" s="1"/>
  <c r="G42" i="16"/>
  <c r="G41" i="16" s="1"/>
  <c r="N51" i="11"/>
  <c r="P51" i="11" s="1"/>
  <c r="H46" i="16"/>
  <c r="C45" i="16"/>
  <c r="C43" i="16" s="1"/>
  <c r="C41" i="16" s="1"/>
  <c r="F87" i="11"/>
  <c r="B40" i="16"/>
  <c r="AF78" i="7"/>
  <c r="AG78" i="7" s="1"/>
  <c r="D45" i="16"/>
  <c r="D43" i="16" s="1"/>
  <c r="D41" i="16" s="1"/>
  <c r="K87" i="11"/>
  <c r="K86" i="11" s="1"/>
  <c r="K110" i="11" s="1"/>
  <c r="D8" i="11"/>
  <c r="K45" i="16"/>
  <c r="K43" i="16" s="1"/>
  <c r="K41" i="16" s="1"/>
  <c r="G87" i="11"/>
  <c r="G86" i="11" s="1"/>
  <c r="B87" i="11"/>
  <c r="N88" i="11"/>
  <c r="P88" i="11" s="1"/>
  <c r="C110" i="11"/>
  <c r="I47" i="16"/>
  <c r="L47" i="16"/>
  <c r="J98" i="11"/>
  <c r="J96" i="11" s="1"/>
  <c r="J40" i="16"/>
  <c r="M87" i="11"/>
  <c r="AF41" i="7"/>
  <c r="AG41" i="7" s="1"/>
  <c r="G103" i="11"/>
  <c r="G102" i="11" s="1"/>
  <c r="K103" i="11"/>
  <c r="K102" i="11" s="1"/>
  <c r="E47" i="16"/>
  <c r="E103" i="11"/>
  <c r="E102" i="11" s="1"/>
  <c r="I43" i="16"/>
  <c r="K42" i="16"/>
  <c r="B45" i="16"/>
  <c r="N44" i="16"/>
  <c r="D86" i="11"/>
  <c r="AF48" i="7"/>
  <c r="AG48" i="7" s="1"/>
  <c r="G8" i="11"/>
  <c r="AF36" i="7"/>
  <c r="AG36" i="7" s="1"/>
  <c r="B36" i="11"/>
  <c r="N36" i="11" s="1"/>
  <c r="P36" i="11" s="1"/>
  <c r="N39" i="11"/>
  <c r="P39" i="11" s="1"/>
  <c r="C36" i="11"/>
  <c r="C12" i="11" s="1"/>
  <c r="I87" i="11"/>
  <c r="I86" i="11" s="1"/>
  <c r="G46" i="16"/>
  <c r="C39" i="16"/>
  <c r="C38" i="16" s="1"/>
  <c r="C96" i="11"/>
  <c r="J47" i="16"/>
  <c r="F98" i="11"/>
  <c r="F96" i="11" s="1"/>
  <c r="N101" i="11"/>
  <c r="P101" i="11" s="1"/>
  <c r="E98" i="11"/>
  <c r="E96" i="11" s="1"/>
  <c r="M98" i="11"/>
  <c r="M96" i="11" s="1"/>
  <c r="U9" i="8"/>
  <c r="X9" i="8"/>
  <c r="AB9" i="8"/>
  <c r="AA9" i="8"/>
  <c r="Z9" i="8"/>
  <c r="AF15" i="8"/>
  <c r="AG15" i="8" s="1"/>
  <c r="AF10" i="8"/>
  <c r="AG10" i="8" s="1"/>
  <c r="J58" i="8"/>
  <c r="G58" i="8"/>
  <c r="T27" i="8" s="1"/>
  <c r="C58" i="8"/>
  <c r="AB27" i="8" s="1"/>
  <c r="AB21" i="8" s="1"/>
  <c r="M58" i="8"/>
  <c r="Z27" i="8" s="1"/>
  <c r="Z21" i="8" s="1"/>
  <c r="J40" i="8"/>
  <c r="F45" i="8"/>
  <c r="AE14" i="8" s="1"/>
  <c r="AE9" i="8" s="1"/>
  <c r="E45" i="8"/>
  <c r="AD14" i="8" s="1"/>
  <c r="AD9" i="8" s="1"/>
  <c r="J45" i="8"/>
  <c r="W14" i="8" s="1"/>
  <c r="W9" i="8" s="1"/>
  <c r="I40" i="8"/>
  <c r="Q9" i="8"/>
  <c r="O9" i="8"/>
  <c r="S9" i="8"/>
  <c r="R9" i="8"/>
  <c r="F58" i="8"/>
  <c r="AE27" i="8" s="1"/>
  <c r="AE21" i="8" s="1"/>
  <c r="E58" i="8"/>
  <c r="AD27" i="8" s="1"/>
  <c r="AD21" i="8" s="1"/>
  <c r="D58" i="8"/>
  <c r="AC27" i="8" s="1"/>
  <c r="AC21" i="8" s="1"/>
  <c r="D45" i="8"/>
  <c r="AC14" i="8" s="1"/>
  <c r="AC9" i="8" s="1"/>
  <c r="H58" i="8"/>
  <c r="C45" i="8"/>
  <c r="AB14" i="8" s="1"/>
  <c r="I45" i="8"/>
  <c r="V14" i="8" s="1"/>
  <c r="V9" i="8" s="1"/>
  <c r="R21" i="8"/>
  <c r="Q21" i="8"/>
  <c r="P21" i="8"/>
  <c r="C52" i="8" s="1"/>
  <c r="S21" i="8"/>
  <c r="AF27" i="8" l="1"/>
  <c r="AG27" i="8" s="1"/>
  <c r="T21" i="8"/>
  <c r="AF21" i="8" s="1"/>
  <c r="AG21" i="8" s="1"/>
  <c r="G39" i="16"/>
  <c r="G38" i="16" s="1"/>
  <c r="F86" i="11"/>
  <c r="L39" i="16"/>
  <c r="L38" i="16" s="1"/>
  <c r="N98" i="11"/>
  <c r="P98" i="11" s="1"/>
  <c r="F46" i="16"/>
  <c r="F110" i="11"/>
  <c r="L48" i="16"/>
  <c r="AF33" i="7"/>
  <c r="AG33" i="7" s="1"/>
  <c r="F39" i="16"/>
  <c r="F38" i="16" s="1"/>
  <c r="F48" i="16" s="1"/>
  <c r="T14" i="8"/>
  <c r="T9" i="8" s="1"/>
  <c r="B102" i="11"/>
  <c r="N102" i="11" s="1"/>
  <c r="P102" i="11" s="1"/>
  <c r="N103" i="11"/>
  <c r="P103" i="11" s="1"/>
  <c r="T9" i="7"/>
  <c r="C48" i="16"/>
  <c r="K48" i="16"/>
  <c r="N40" i="16"/>
  <c r="L110" i="11"/>
  <c r="N42" i="16"/>
  <c r="J38" i="16"/>
  <c r="J48" i="16" s="1"/>
  <c r="I39" i="16"/>
  <c r="I38" i="16" s="1"/>
  <c r="M86" i="11"/>
  <c r="M110" i="11" s="1"/>
  <c r="N87" i="11"/>
  <c r="P87" i="11" s="1"/>
  <c r="B12" i="11"/>
  <c r="N12" i="11" s="1"/>
  <c r="E110" i="11"/>
  <c r="J110" i="11"/>
  <c r="M45" i="16"/>
  <c r="M43" i="16" s="1"/>
  <c r="M41" i="16" s="1"/>
  <c r="B92" i="11"/>
  <c r="G110" i="11"/>
  <c r="B43" i="16"/>
  <c r="G47" i="16"/>
  <c r="D39" i="16"/>
  <c r="D38" i="16" s="1"/>
  <c r="H45" i="16"/>
  <c r="H43" i="16" s="1"/>
  <c r="H41" i="16" s="1"/>
  <c r="H48" i="16" s="1"/>
  <c r="D96" i="11"/>
  <c r="D110" i="11" s="1"/>
  <c r="M39" i="16"/>
  <c r="M38" i="16" s="1"/>
  <c r="M48" i="16" s="1"/>
  <c r="E39" i="16"/>
  <c r="E38" i="16" s="1"/>
  <c r="E48" i="16" s="1"/>
  <c r="B38" i="16"/>
  <c r="I41" i="16"/>
  <c r="N8" i="11"/>
  <c r="P8" i="11" s="1"/>
  <c r="I110" i="11"/>
  <c r="AF14" i="8"/>
  <c r="AG14" i="8" s="1"/>
  <c r="E40" i="8"/>
  <c r="H40" i="8"/>
  <c r="L40" i="8"/>
  <c r="G40" i="8"/>
  <c r="D40" i="8"/>
  <c r="F40" i="8"/>
  <c r="M40" i="8"/>
  <c r="F52" i="8"/>
  <c r="H52" i="8"/>
  <c r="D52" i="8"/>
  <c r="M52" i="8"/>
  <c r="J52" i="8"/>
  <c r="L52" i="8"/>
  <c r="G52" i="8"/>
  <c r="E52" i="8"/>
  <c r="K52" i="8"/>
  <c r="I52" i="8"/>
  <c r="C40" i="8"/>
  <c r="B52" i="8"/>
  <c r="K40" i="8"/>
  <c r="U9" i="7"/>
  <c r="G48" i="16" l="1"/>
  <c r="B96" i="11"/>
  <c r="N96" i="11" s="1"/>
  <c r="P96" i="11" s="1"/>
  <c r="N39" i="16"/>
  <c r="N43" i="16"/>
  <c r="P12" i="11"/>
  <c r="B41" i="16"/>
  <c r="N41" i="16" s="1"/>
  <c r="N45" i="16"/>
  <c r="N38" i="16"/>
  <c r="D47" i="16"/>
  <c r="D48" i="16" s="1"/>
  <c r="N92" i="11"/>
  <c r="P92" i="11" s="1"/>
  <c r="B91" i="11"/>
  <c r="I48" i="16"/>
  <c r="B47" i="16"/>
  <c r="AF9" i="8"/>
  <c r="AG9" i="8" s="1"/>
  <c r="V9" i="7"/>
  <c r="N47" i="16" l="1"/>
  <c r="N91" i="11"/>
  <c r="P91" i="11" s="1"/>
  <c r="B86" i="11"/>
  <c r="W9" i="7"/>
  <c r="N86" i="11" l="1"/>
  <c r="B110" i="11"/>
  <c r="B46" i="16"/>
  <c r="X9" i="7"/>
  <c r="N46" i="16" l="1"/>
  <c r="B48" i="16"/>
  <c r="N48" i="16" s="1"/>
  <c r="P86" i="11"/>
  <c r="N110" i="11"/>
  <c r="P110" i="11" s="1"/>
  <c r="Y9" i="7"/>
  <c r="Q43" i="16" l="1"/>
  <c r="Q45" i="16" s="1"/>
  <c r="Q38" i="16"/>
  <c r="Q40" i="16" s="1"/>
  <c r="Q29" i="16"/>
  <c r="Q30" i="16" s="1"/>
  <c r="Q14" i="16"/>
  <c r="Q15" i="16" s="1"/>
  <c r="Z9" i="7"/>
  <c r="AA9" i="7" l="1"/>
  <c r="AB9" i="7" l="1"/>
  <c r="AC9" i="7" l="1"/>
  <c r="AD9" i="7" l="1"/>
  <c r="AF9" i="7" s="1"/>
  <c r="AG9" i="7" s="1"/>
</calcChain>
</file>

<file path=xl/comments1.xml><?xml version="1.0" encoding="utf-8"?>
<comments xmlns="http://schemas.openxmlformats.org/spreadsheetml/2006/main">
  <authors>
    <author>Francisco Fragoso Campos</author>
  </authors>
  <commentList>
    <comment ref="N74" authorId="0">
      <text>
        <r>
          <rPr>
            <b/>
            <sz val="9"/>
            <color indexed="81"/>
            <rFont val="Tahoma"/>
            <family val="2"/>
          </rPr>
          <t>Francisco Fragoso Campos:</t>
        </r>
        <r>
          <rPr>
            <sz val="9"/>
            <color indexed="81"/>
            <rFont val="Tahoma"/>
            <family val="2"/>
          </rPr>
          <t xml:space="preserve">
LA PROGRAMACION DABA 2.24 EN DICIEMBRE PERO SE QUEDA EN CEROS</t>
        </r>
      </text>
    </comment>
    <comment ref="N88" authorId="0">
      <text>
        <r>
          <rPr>
            <b/>
            <sz val="9"/>
            <color indexed="81"/>
            <rFont val="Tahoma"/>
            <family val="2"/>
          </rPr>
          <t>Francisco Fragoso Campos:</t>
        </r>
        <r>
          <rPr>
            <sz val="9"/>
            <color indexed="81"/>
            <rFont val="Tahoma"/>
            <family val="2"/>
          </rPr>
          <t xml:space="preserve">
GALJ PROGRAMÓ 68,487.80
</t>
        </r>
      </text>
    </comment>
  </commentList>
</comments>
</file>

<file path=xl/sharedStrings.xml><?xml version="1.0" encoding="utf-8"?>
<sst xmlns="http://schemas.openxmlformats.org/spreadsheetml/2006/main" count="669" uniqueCount="169">
  <si>
    <t>FIDEICOMISO DE RECUPERACIÓN CREDITICIA DEL DISTRITO FEDERAL    FIDERE  III</t>
  </si>
  <si>
    <t>CARTERA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</si>
  <si>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</si>
  <si>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</si>
  <si>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</si>
  <si>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</si>
  <si>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</si>
  <si>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</si>
  <si>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</si>
  <si>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</si>
  <si>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</si>
  <si>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</si>
  <si>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</si>
  <si>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</si>
  <si>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</si>
  <si>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BANCARIA</t>
  </si>
  <si>
    <t>(15) BANAMEX</t>
  </si>
  <si>
    <t>(13) BANORTE (BANCRECER)</t>
  </si>
  <si>
    <t>GUBERNAMENTAL</t>
  </si>
  <si>
    <t>FIVIDESU</t>
  </si>
  <si>
    <t>(34) ORDINARIO CONDICIONES 02, 03, 04, 05, y 07</t>
  </si>
  <si>
    <t>(54) FOVI - 7 DE JULIO</t>
  </si>
  <si>
    <t>(55) FOVI - PLUTARCO ELÍAS CALLES</t>
  </si>
  <si>
    <t>(56) RESCATE FINANCIERO</t>
  </si>
  <si>
    <t>(66) MEJORAMIENTO DE VIVIENDA</t>
  </si>
  <si>
    <t>(AN) ADQUISICIÓN DE VIVIENDA INVI - FIVIDESU</t>
  </si>
  <si>
    <t>FICAPRO</t>
  </si>
  <si>
    <t>(10) BANOBRAS</t>
  </si>
  <si>
    <t>(08/43) SUELO</t>
  </si>
  <si>
    <t>(27) HIPOTECA</t>
  </si>
  <si>
    <t>(29/45) SUELO  VIVIENDA</t>
  </si>
  <si>
    <t>(30/46) HIPOTECA ESPECIAL</t>
  </si>
  <si>
    <t>(32) ALAMEDA</t>
  </si>
  <si>
    <t>(41) CASA PROPIA '98</t>
  </si>
  <si>
    <t>(48) SUELO '98</t>
  </si>
  <si>
    <t>(52) CAMPAMENTOS</t>
  </si>
  <si>
    <t>(58) SUSTITUCIÓN DE VIVIENDA 98 Y CARTERA II</t>
  </si>
  <si>
    <t>(75) FICAPRO - FOVI I y II</t>
  </si>
  <si>
    <t>(81) SUSTITUCIÓN DE VIVIENDA AUTOADMINISTRACIÓN</t>
  </si>
  <si>
    <t>(AG) SUSTITUCIÓN DE VIVIENDA - INVI - FICAPRO</t>
  </si>
  <si>
    <t>INVI</t>
  </si>
  <si>
    <t>(11) INVI-SEDUVI</t>
  </si>
  <si>
    <t>(24) INVI-DDF</t>
  </si>
  <si>
    <t>SUSTITUCIÓN DE VIVIENDA</t>
  </si>
  <si>
    <t>(51) ADQUISICION DE SUELO</t>
  </si>
  <si>
    <t>(61) ESTUDIOS Y PROYECTOS</t>
  </si>
  <si>
    <t>(65) SUSTITUCIÓN DE VIVIENDA DE ALTO RIESGO</t>
  </si>
  <si>
    <t>(84) EDIFICACION II</t>
  </si>
  <si>
    <t>MEJORAMIENTO DE VIVIENDA EN LOTES FAMILIARES</t>
  </si>
  <si>
    <t>(60) CONSTRUCCIÓN Y MEJORAMIENTO - MÓDULOS</t>
  </si>
  <si>
    <t>COFINANCIADOS</t>
  </si>
  <si>
    <t>(67) FOSOVI</t>
  </si>
  <si>
    <t xml:space="preserve">(69) COPEVI </t>
  </si>
  <si>
    <t xml:space="preserve">(70) CASA Y CIUDAD </t>
  </si>
  <si>
    <t>(57) LA DRAGA - COFINANCIAMIENTO</t>
  </si>
  <si>
    <t>ADQUISICIÓN DE VIVIENDA</t>
  </si>
  <si>
    <t>(63) ADQUISICIÓN DE VIVIENDA</t>
  </si>
  <si>
    <t>(64) VIVIENDA EN USO</t>
  </si>
  <si>
    <t>(85) REHABILITACION</t>
  </si>
  <si>
    <t>(88) ADQUISICIÓN A TERCEROS</t>
  </si>
  <si>
    <t>(AB) ADQUISICIÓN DE VIVIENDA EN USO Y REHABILITACIÓN</t>
  </si>
  <si>
    <t>(AC) ADQUISICIÓN DE VIVIENDA A TERCEROS</t>
  </si>
  <si>
    <t>VIVIENDA EN CONJUNTO</t>
  </si>
  <si>
    <t>(89) EDIFICACION III</t>
  </si>
  <si>
    <t>(AA) ESTUDIOS Y PROYECTOS Y EDIFICACIÓN</t>
  </si>
  <si>
    <t>(AD) ADQUISICION DE SUELO Y EDIFICACIÓN</t>
  </si>
  <si>
    <t>(AE) ADQUISICIÓN DE SUELO Y ESTUDIOS Y PROYECTOS</t>
  </si>
  <si>
    <t>(AF) DEMOLICIÓN, ESTUDIOS Y PROYECTOS Y EDIFICACIÓN</t>
  </si>
  <si>
    <t>(AH) SUELO, ESTUDIOS Y PROYECTOS Y EDIFICACIÓN</t>
  </si>
  <si>
    <t>(AI) ADQUISICIÓN DE SUELO</t>
  </si>
  <si>
    <t>(AJ) VIVIENDA NUEVA TERMINADA EDIFICACIÓN INVI II</t>
  </si>
  <si>
    <t>(AK) SUELO, ESTUDIOS Y PROYECTOS Y EDIFICACIÓN INVI II</t>
  </si>
  <si>
    <t xml:space="preserve">MEJORAMIENTO DE VIVIENDA </t>
  </si>
  <si>
    <t>(AL) SUELO, CONSTRUCCIÓN Y MEJORAMIENTO</t>
  </si>
  <si>
    <t>CONSTRUCCIÓN DE VIVIENDA EN LOTE FAMILIAR</t>
  </si>
  <si>
    <t>(90) CONSTRUCCIÓN Y MEJORAMIENTO II - MÓDULOS</t>
  </si>
  <si>
    <t>RESCATE HIPOTECARIO - PESOS</t>
  </si>
  <si>
    <t>(83) SERFIN - FIVIDESU - INVI</t>
  </si>
  <si>
    <t>RESCATE DE CARTERA - VSM</t>
  </si>
  <si>
    <t xml:space="preserve">(59) LAGO VIESCA No. 29 </t>
  </si>
  <si>
    <t>(71) JOSÉ JOAQUÍN HERRERA No. 151</t>
  </si>
  <si>
    <t>(73) CÁNDIDO NAVARRO No. 84</t>
  </si>
  <si>
    <t>(79) PRIVADA DE CAMPO CORINTO No. 1</t>
  </si>
  <si>
    <t>(78) XANAMBRES No. 1</t>
  </si>
  <si>
    <t>(82) JOSÉ F. GUTIÉRREZ No. 254</t>
  </si>
  <si>
    <t>VIVIENDA EN CONJUNTO CON INTERÉS ORDINARIO</t>
  </si>
  <si>
    <t xml:space="preserve">(80) VIVIENDA NUEVA TERMINADA EDIFICACION  </t>
  </si>
  <si>
    <t>(AM) ADQUISICIÓN DE VIVIENDA</t>
  </si>
  <si>
    <t>VIVIENDA EN CONJUNTO ANUALIDADES</t>
  </si>
  <si>
    <t>(86) VIVIENDA EN CONJUNTO</t>
  </si>
  <si>
    <t>PROPIA</t>
  </si>
  <si>
    <t>RHP</t>
  </si>
  <si>
    <t xml:space="preserve">   (16) CONGELADOS (a enero 2000)</t>
  </si>
  <si>
    <t xml:space="preserve">   (16) CONGELADOS (a julio 2003)</t>
  </si>
  <si>
    <t>(09/49) SUELO-FICAPRO-FIDERE</t>
  </si>
  <si>
    <t>FONDECO D.F.</t>
  </si>
  <si>
    <t>(93) FONDECO MYPES Local</t>
  </si>
  <si>
    <t xml:space="preserve">   (93) CARTERA VIGENTE</t>
  </si>
  <si>
    <t xml:space="preserve">   (93) CARTERA VENCIDA (Litigiosa)</t>
  </si>
  <si>
    <t xml:space="preserve">   (95) FONDECO EMPRESARIAL</t>
  </si>
  <si>
    <t>(94) FOCOMI MYPES</t>
  </si>
  <si>
    <t>SOCIAL</t>
  </si>
  <si>
    <t>(07) FAC</t>
  </si>
  <si>
    <t>FONDO DE MANDATO Y GARANTÍA</t>
  </si>
  <si>
    <t xml:space="preserve">   (91) FONDO DE MANDATO (Individual)</t>
  </si>
  <si>
    <t xml:space="preserve">   (91) FONDO DE MANDATO (Organizaciones)</t>
  </si>
  <si>
    <t xml:space="preserve">   (91) FONDO DE GARANTÍA</t>
  </si>
  <si>
    <t>(93) FONDECO MYPES Federal</t>
  </si>
  <si>
    <t xml:space="preserve">   (97) FONDECO MICROCRÉDITOS</t>
  </si>
  <si>
    <t>(96) FOCOMI MICROCRÉDITOS</t>
  </si>
  <si>
    <t>OTRAS</t>
  </si>
  <si>
    <t>(68) Solidaridad Patrimonial "EL MOLINO I"</t>
  </si>
  <si>
    <t>(69) Nueva Generación "EL MOLINO II"</t>
  </si>
  <si>
    <t>(87) Movimiento Habitacional "TORRES FRENTE 10"</t>
  </si>
  <si>
    <t>(74) Cooperativa de Vivienda "FRANCISCO VILLA"</t>
  </si>
  <si>
    <t>RECUPERACIÓN DEL PERÍODO JULIO 2015 - JULIO 2016</t>
  </si>
  <si>
    <t>MILES DE PESOS</t>
  </si>
  <si>
    <t>2  0  1  6</t>
  </si>
  <si>
    <t>PROMEDIO REAL</t>
  </si>
  <si>
    <t>PROMEDIO GENERAL</t>
  </si>
  <si>
    <t>MAXIMO</t>
  </si>
  <si>
    <t>MEDIA</t>
  </si>
  <si>
    <t>MINIMO</t>
  </si>
  <si>
    <t>SIN CONTAR DICIEMBRE 2015</t>
  </si>
  <si>
    <t xml:space="preserve">    AGO        SEP       OCT       NOV          DIC         ENE         FEB         MAR       ABR       MAY         JUN         JUL</t>
  </si>
  <si>
    <t xml:space="preserve">     B              C            D            E              F             G             H              I              J            K              L             M</t>
  </si>
  <si>
    <t>PORCENTAJE DE INCREMENTO O DECREMENTO ANTE EL PROMEDIO</t>
  </si>
  <si>
    <t>VARIACION</t>
  </si>
  <si>
    <t>(MILES DE PESOS)</t>
  </si>
  <si>
    <t>PROGRAMACION 2017</t>
  </si>
  <si>
    <t>M  E  T  A     2  0  1  7</t>
  </si>
  <si>
    <t>* SE TOMÓ EN CUENTA LA RECUPERACION DE UN AÑO, DE AGOSTO 2015 A JULIO 2016</t>
  </si>
  <si>
    <t>MEJORAMIENTO DE VIVIENDA</t>
  </si>
  <si>
    <t>FIVIDESU Y FICAPRO</t>
  </si>
  <si>
    <t>(ACREDITADOS)</t>
  </si>
  <si>
    <t>VARIACION POA 2016</t>
  </si>
  <si>
    <t>REAL</t>
  </si>
  <si>
    <t>REPROGRAMADO</t>
  </si>
  <si>
    <t>REPROGRAMACIÓN 2016</t>
  </si>
  <si>
    <t>POA 2016</t>
  </si>
  <si>
    <t>POA 2017</t>
  </si>
  <si>
    <t>2  0  1  7</t>
  </si>
  <si>
    <t>P   O   A</t>
  </si>
  <si>
    <t>COMPARATIVO DE PROGRAMACIONES 2016-2017</t>
  </si>
  <si>
    <t>REPROGRAMACION  2016</t>
  </si>
  <si>
    <t>VARIACION % POA 2016</t>
  </si>
  <si>
    <t>VARIACION % REP. 2016</t>
  </si>
  <si>
    <t>VARIACION % POA 2017</t>
  </si>
  <si>
    <t>BANAMEX</t>
  </si>
  <si>
    <t>FIDEICOMISO DE RECUPERACION CREDITICIA DEL DISTRITO FEDERAL</t>
  </si>
  <si>
    <t>FIDERE  III</t>
  </si>
  <si>
    <t xml:space="preserve">GENERADOR 2017-2022: COMISIONES </t>
  </si>
  <si>
    <t>GERENCIA RESPONSABLE : RECUPERACION DE CREDITO</t>
  </si>
  <si>
    <r>
      <t xml:space="preserve">J.U.D. RESPONSABLE:  </t>
    </r>
    <r>
      <rPr>
        <b/>
        <u/>
        <sz val="10"/>
        <rFont val="Arial Narrow"/>
        <family val="2"/>
      </rPr>
      <t>REGULACIÓN Y CONTROL DE CARTERAS BANCARIAS Y SOCIALES</t>
    </r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</si>
  <si>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</si>
  <si>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</si>
  <si>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</si>
  <si>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</si>
  <si>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</si>
  <si>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</si>
  <si>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</si>
  <si>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</si>
  <si>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</si>
  <si>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</si>
  <si>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</si>
  <si>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</si>
  <si>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PROMEDIO</t>
  </si>
  <si>
    <t>BANORTE (Bancrecer)</t>
  </si>
  <si>
    <t>FIDEICOMISO DE RECUPERACIÓN CREDITICIA DE LA CIUDAD DE MÉXICO    (FIDERE)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</si>
</sst>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#,##0.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b/>
      <sz val="9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u/>
      <sz val="8"/>
      <name val="Tahoma"/>
      <family val="2"/>
    </font>
    <font>
      <b/>
      <u/>
      <sz val="10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Tahoma"/>
      <family val="2"/>
    </font>
    <font>
      <sz val="9"/>
      <name val="Tahoma"/>
      <family val="2"/>
    </font>
    <font>
      <b/>
      <u/>
      <sz val="9"/>
      <name val="Tahoma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7" fillId="0" borderId="0"/>
  </cellStyleXfs>
  <cellXfs count="148">
    <xf numFmtId="0" fontId="0" fillId="0" borderId="0" xfId="0"/>
    <xf numFmtId="4" fontId="4" fillId="0" borderId="6" xfId="3" applyNumberFormat="1" applyFont="1" applyBorder="1"/>
    <xf numFmtId="4" fontId="2" fillId="0" borderId="6" xfId="2" applyNumberFormat="1" applyFont="1" applyBorder="1"/>
    <xf numFmtId="4" fontId="2" fillId="0" borderId="6" xfId="3" applyNumberFormat="1" applyFont="1" applyBorder="1"/>
    <xf numFmtId="4" fontId="5" fillId="0" borderId="6" xfId="3" applyNumberFormat="1" applyFont="1" applyBorder="1"/>
    <xf numFmtId="4" fontId="2" fillId="2" borderId="6" xfId="2" applyNumberFormat="1" applyFont="1" applyFill="1" applyBorder="1"/>
    <xf numFmtId="0" fontId="2" fillId="0" borderId="0" xfId="2" applyFont="1"/>
    <xf numFmtId="0" fontId="5" fillId="0" borderId="0" xfId="2" applyFont="1"/>
    <xf numFmtId="4" fontId="5" fillId="0" borderId="6" xfId="2" applyNumberFormat="1" applyFont="1" applyBorder="1"/>
    <xf numFmtId="4" fontId="4" fillId="0" borderId="6" xfId="2" applyNumberFormat="1" applyFont="1" applyBorder="1"/>
    <xf numFmtId="4" fontId="2" fillId="0" borderId="5" xfId="2" applyNumberFormat="1" applyFont="1" applyBorder="1"/>
    <xf numFmtId="0" fontId="5" fillId="0" borderId="5" xfId="2" applyFont="1" applyFill="1" applyBorder="1" applyAlignment="1">
      <alignment horizontal="center" vertical="center"/>
    </xf>
    <xf numFmtId="4" fontId="2" fillId="0" borderId="7" xfId="2" applyNumberFormat="1" applyFont="1" applyBorder="1"/>
    <xf numFmtId="0" fontId="8" fillId="0" borderId="0" xfId="2" applyFont="1" applyBorder="1" applyAlignment="1">
      <alignment horizontal="center"/>
    </xf>
    <xf numFmtId="0" fontId="3" fillId="0" borderId="1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4" fontId="9" fillId="0" borderId="6" xfId="2" applyNumberFormat="1" applyFont="1" applyBorder="1" applyAlignment="1">
      <alignment horizontal="center"/>
    </xf>
    <xf numFmtId="4" fontId="10" fillId="0" borderId="6" xfId="2" applyNumberFormat="1" applyFont="1" applyBorder="1" applyAlignment="1">
      <alignment horizontal="left"/>
    </xf>
    <xf numFmtId="4" fontId="9" fillId="0" borderId="6" xfId="2" applyNumberFormat="1" applyFont="1" applyFill="1" applyBorder="1" applyAlignment="1">
      <alignment horizontal="center"/>
    </xf>
    <xf numFmtId="4" fontId="8" fillId="0" borderId="6" xfId="2" applyNumberFormat="1" applyFont="1" applyBorder="1" applyAlignment="1">
      <alignment horizontal="left"/>
    </xf>
    <xf numFmtId="0" fontId="10" fillId="0" borderId="6" xfId="2" applyFont="1" applyFill="1" applyBorder="1"/>
    <xf numFmtId="4" fontId="10" fillId="0" borderId="6" xfId="2" applyNumberFormat="1" applyFont="1" applyBorder="1" applyAlignment="1"/>
    <xf numFmtId="4" fontId="8" fillId="0" borderId="6" xfId="2" applyNumberFormat="1" applyFont="1" applyFill="1" applyBorder="1" applyAlignment="1"/>
    <xf numFmtId="4" fontId="8" fillId="0" borderId="6" xfId="2" applyNumberFormat="1" applyFont="1" applyBorder="1" applyAlignment="1"/>
    <xf numFmtId="4" fontId="10" fillId="0" borderId="6" xfId="2" applyNumberFormat="1" applyFont="1" applyFill="1" applyBorder="1" applyAlignment="1"/>
    <xf numFmtId="0" fontId="10" fillId="0" borderId="6" xfId="2" applyFont="1" applyFill="1" applyBorder="1" applyAlignment="1"/>
    <xf numFmtId="0" fontId="8" fillId="0" borderId="6" xfId="2" applyFont="1" applyBorder="1"/>
    <xf numFmtId="0" fontId="10" fillId="0" borderId="6" xfId="2" applyFont="1" applyBorder="1" applyAlignment="1">
      <alignment horizontal="left"/>
    </xf>
    <xf numFmtId="0" fontId="10" fillId="0" borderId="6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10" fillId="0" borderId="0" xfId="2" applyFont="1"/>
    <xf numFmtId="4" fontId="2" fillId="0" borderId="0" xfId="2" applyNumberFormat="1" applyFont="1"/>
    <xf numFmtId="164" fontId="2" fillId="0" borderId="6" xfId="1" applyNumberFormat="1" applyFont="1" applyBorder="1"/>
    <xf numFmtId="0" fontId="2" fillId="0" borderId="0" xfId="2" applyFont="1" applyBorder="1"/>
    <xf numFmtId="164" fontId="2" fillId="0" borderId="8" xfId="1" applyNumberFormat="1" applyFont="1" applyBorder="1"/>
    <xf numFmtId="165" fontId="2" fillId="0" borderId="0" xfId="2" applyNumberFormat="1" applyFont="1"/>
    <xf numFmtId="0" fontId="12" fillId="0" borderId="0" xfId="2" applyFont="1" applyFill="1"/>
    <xf numFmtId="4" fontId="14" fillId="0" borderId="6" xfId="2" applyNumberFormat="1" applyFont="1" applyBorder="1" applyAlignment="1">
      <alignment horizontal="center"/>
    </xf>
    <xf numFmtId="4" fontId="15" fillId="0" borderId="6" xfId="3" applyNumberFormat="1" applyFont="1" applyBorder="1"/>
    <xf numFmtId="4" fontId="15" fillId="0" borderId="6" xfId="3" applyNumberFormat="1" applyFont="1" applyFill="1" applyBorder="1"/>
    <xf numFmtId="4" fontId="16" fillId="0" borderId="6" xfId="2" applyNumberFormat="1" applyFont="1" applyBorder="1" applyAlignment="1">
      <alignment horizontal="left"/>
    </xf>
    <xf numFmtId="4" fontId="12" fillId="0" borderId="6" xfId="3" applyNumberFormat="1" applyFont="1" applyBorder="1"/>
    <xf numFmtId="4" fontId="12" fillId="0" borderId="6" xfId="3" applyNumberFormat="1" applyFont="1" applyFill="1" applyBorder="1"/>
    <xf numFmtId="4" fontId="14" fillId="0" borderId="6" xfId="2" applyNumberFormat="1" applyFont="1" applyFill="1" applyBorder="1" applyAlignment="1">
      <alignment horizontal="center"/>
    </xf>
    <xf numFmtId="4" fontId="17" fillId="0" borderId="6" xfId="2" applyNumberFormat="1" applyFont="1" applyBorder="1" applyAlignment="1">
      <alignment horizontal="left"/>
    </xf>
    <xf numFmtId="4" fontId="13" fillId="0" borderId="6" xfId="3" applyNumberFormat="1" applyFont="1" applyBorder="1"/>
    <xf numFmtId="4" fontId="13" fillId="0" borderId="6" xfId="3" applyNumberFormat="1" applyFont="1" applyFill="1" applyBorder="1"/>
    <xf numFmtId="0" fontId="16" fillId="0" borderId="6" xfId="2" applyFont="1" applyFill="1" applyBorder="1"/>
    <xf numFmtId="4" fontId="16" fillId="0" borderId="6" xfId="2" applyNumberFormat="1" applyFont="1" applyBorder="1" applyAlignment="1"/>
    <xf numFmtId="4" fontId="17" fillId="0" borderId="6" xfId="2" applyNumberFormat="1" applyFont="1" applyFill="1" applyBorder="1" applyAlignment="1"/>
    <xf numFmtId="4" fontId="17" fillId="0" borderId="6" xfId="2" applyNumberFormat="1" applyFont="1" applyBorder="1" applyAlignment="1"/>
    <xf numFmtId="4" fontId="16" fillId="0" borderId="6" xfId="2" applyNumberFormat="1" applyFont="1" applyFill="1" applyBorder="1" applyAlignment="1"/>
    <xf numFmtId="0" fontId="16" fillId="0" borderId="6" xfId="2" applyFont="1" applyFill="1" applyBorder="1" applyAlignment="1"/>
    <xf numFmtId="0" fontId="17" fillId="0" borderId="6" xfId="2" applyFont="1" applyBorder="1"/>
    <xf numFmtId="4" fontId="13" fillId="0" borderId="6" xfId="2" applyNumberFormat="1" applyFont="1" applyBorder="1"/>
    <xf numFmtId="4" fontId="13" fillId="0" borderId="6" xfId="2" applyNumberFormat="1" applyFont="1" applyFill="1" applyBorder="1"/>
    <xf numFmtId="4" fontId="15" fillId="0" borderId="6" xfId="2" applyNumberFormat="1" applyFont="1" applyBorder="1"/>
    <xf numFmtId="4" fontId="15" fillId="0" borderId="6" xfId="2" applyNumberFormat="1" applyFont="1" applyFill="1" applyBorder="1"/>
    <xf numFmtId="0" fontId="16" fillId="0" borderId="6" xfId="2" applyFont="1" applyBorder="1" applyAlignment="1">
      <alignment horizontal="left"/>
    </xf>
    <xf numFmtId="0" fontId="11" fillId="0" borderId="3" xfId="2" applyFont="1" applyFill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5" xfId="2" applyFont="1" applyFill="1" applyBorder="1" applyAlignment="1">
      <alignment horizontal="center" vertical="center"/>
    </xf>
    <xf numFmtId="2" fontId="12" fillId="0" borderId="0" xfId="2" applyNumberFormat="1" applyFont="1" applyFill="1"/>
    <xf numFmtId="4" fontId="12" fillId="0" borderId="6" xfId="2" applyNumberFormat="1" applyFont="1" applyBorder="1"/>
    <xf numFmtId="0" fontId="16" fillId="0" borderId="6" xfId="2" applyFont="1" applyBorder="1" applyAlignment="1">
      <alignment horizontal="left" vertical="center"/>
    </xf>
    <xf numFmtId="0" fontId="16" fillId="0" borderId="4" xfId="2" applyFont="1" applyBorder="1" applyAlignment="1">
      <alignment horizontal="left" vertical="center"/>
    </xf>
    <xf numFmtId="0" fontId="17" fillId="0" borderId="12" xfId="2" applyFont="1" applyBorder="1" applyAlignment="1">
      <alignment horizontal="left" vertical="center"/>
    </xf>
    <xf numFmtId="4" fontId="13" fillId="0" borderId="12" xfId="2" applyNumberFormat="1" applyFont="1" applyBorder="1"/>
    <xf numFmtId="4" fontId="12" fillId="0" borderId="0" xfId="2" applyNumberFormat="1" applyFont="1" applyFill="1"/>
    <xf numFmtId="164" fontId="12" fillId="0" borderId="0" xfId="1" applyNumberFormat="1" applyFont="1" applyFill="1"/>
    <xf numFmtId="4" fontId="11" fillId="0" borderId="6" xfId="2" applyNumberFormat="1" applyFont="1" applyBorder="1" applyAlignment="1">
      <alignment horizontal="center" vertical="center"/>
    </xf>
    <xf numFmtId="4" fontId="22" fillId="0" borderId="6" xfId="2" applyNumberFormat="1" applyFont="1" applyFill="1" applyBorder="1" applyAlignment="1">
      <alignment horizontal="right" vertical="center"/>
    </xf>
    <xf numFmtId="4" fontId="11" fillId="0" borderId="6" xfId="2" applyNumberFormat="1" applyFont="1" applyFill="1" applyBorder="1" applyAlignment="1">
      <alignment horizontal="right" vertical="center"/>
    </xf>
    <xf numFmtId="4" fontId="15" fillId="0" borderId="6" xfId="3" applyNumberFormat="1" applyFont="1" applyFill="1" applyBorder="1" applyAlignment="1">
      <alignment horizontal="right"/>
    </xf>
    <xf numFmtId="4" fontId="13" fillId="0" borderId="6" xfId="3" applyNumberFormat="1" applyFont="1" applyFill="1" applyBorder="1" applyAlignment="1">
      <alignment horizontal="right"/>
    </xf>
    <xf numFmtId="4" fontId="12" fillId="0" borderId="6" xfId="3" applyNumberFormat="1" applyFont="1" applyFill="1" applyBorder="1" applyAlignment="1">
      <alignment horizontal="right"/>
    </xf>
    <xf numFmtId="4" fontId="22" fillId="0" borderId="6" xfId="2" applyNumberFormat="1" applyFont="1" applyBorder="1" applyAlignment="1">
      <alignment horizontal="right" vertical="center"/>
    </xf>
    <xf numFmtId="4" fontId="15" fillId="0" borderId="6" xfId="3" applyNumberFormat="1" applyFont="1" applyBorder="1" applyAlignment="1">
      <alignment horizontal="right"/>
    </xf>
    <xf numFmtId="4" fontId="13" fillId="0" borderId="6" xfId="3" applyNumberFormat="1" applyFont="1" applyBorder="1" applyAlignment="1">
      <alignment horizontal="right"/>
    </xf>
    <xf numFmtId="4" fontId="12" fillId="0" borderId="6" xfId="3" applyNumberFormat="1" applyFont="1" applyBorder="1" applyAlignment="1">
      <alignment horizontal="right"/>
    </xf>
    <xf numFmtId="4" fontId="15" fillId="0" borderId="6" xfId="2" applyNumberFormat="1" applyFont="1" applyBorder="1" applyAlignment="1">
      <alignment horizontal="right"/>
    </xf>
    <xf numFmtId="4" fontId="13" fillId="0" borderId="12" xfId="2" applyNumberFormat="1" applyFont="1" applyBorder="1" applyAlignment="1">
      <alignment horizontal="right"/>
    </xf>
    <xf numFmtId="0" fontId="17" fillId="0" borderId="0" xfId="2" applyFont="1" applyBorder="1" applyAlignment="1">
      <alignment horizontal="left" vertical="center"/>
    </xf>
    <xf numFmtId="4" fontId="13" fillId="0" borderId="0" xfId="2" applyNumberFormat="1" applyFont="1" applyBorder="1" applyAlignment="1">
      <alignment horizontal="right"/>
    </xf>
    <xf numFmtId="4" fontId="21" fillId="0" borderId="6" xfId="2" applyNumberFormat="1" applyFont="1" applyBorder="1" applyAlignment="1">
      <alignment horizontal="right" vertical="center"/>
    </xf>
    <xf numFmtId="0" fontId="12" fillId="0" borderId="6" xfId="2" applyFont="1" applyFill="1" applyBorder="1"/>
    <xf numFmtId="4" fontId="12" fillId="0" borderId="6" xfId="2" applyNumberFormat="1" applyFont="1" applyFill="1" applyBorder="1"/>
    <xf numFmtId="10" fontId="12" fillId="0" borderId="6" xfId="1" applyNumberFormat="1" applyFont="1" applyFill="1" applyBorder="1"/>
    <xf numFmtId="4" fontId="11" fillId="0" borderId="0" xfId="2" applyNumberFormat="1" applyFont="1" applyFill="1" applyBorder="1" applyAlignment="1">
      <alignment horizontal="center" vertical="center"/>
    </xf>
    <xf numFmtId="4" fontId="15" fillId="0" borderId="0" xfId="3" applyNumberFormat="1" applyFont="1" applyFill="1" applyBorder="1" applyAlignment="1">
      <alignment horizontal="right"/>
    </xf>
    <xf numFmtId="4" fontId="13" fillId="0" borderId="0" xfId="3" applyNumberFormat="1" applyFont="1" applyFill="1" applyBorder="1" applyAlignment="1">
      <alignment horizontal="right"/>
    </xf>
    <xf numFmtId="0" fontId="11" fillId="0" borderId="0" xfId="2" applyFont="1" applyFill="1" applyBorder="1" applyAlignment="1">
      <alignment horizontal="center"/>
    </xf>
    <xf numFmtId="4" fontId="22" fillId="0" borderId="11" xfId="2" applyNumberFormat="1" applyFont="1" applyFill="1" applyBorder="1" applyAlignment="1">
      <alignment horizontal="right" vertical="center"/>
    </xf>
    <xf numFmtId="4" fontId="11" fillId="0" borderId="11" xfId="2" applyNumberFormat="1" applyFont="1" applyFill="1" applyBorder="1" applyAlignment="1">
      <alignment horizontal="right" vertical="center"/>
    </xf>
    <xf numFmtId="4" fontId="13" fillId="0" borderId="11" xfId="3" applyNumberFormat="1" applyFont="1" applyFill="1" applyBorder="1" applyAlignment="1">
      <alignment horizontal="right"/>
    </xf>
    <xf numFmtId="4" fontId="12" fillId="0" borderId="11" xfId="3" applyNumberFormat="1" applyFont="1" applyFill="1" applyBorder="1" applyAlignment="1">
      <alignment horizontal="right"/>
    </xf>
    <xf numFmtId="4" fontId="12" fillId="0" borderId="0" xfId="2" applyNumberFormat="1" applyFont="1" applyFill="1" applyBorder="1"/>
    <xf numFmtId="0" fontId="12" fillId="0" borderId="0" xfId="2" applyFont="1" applyFill="1" applyBorder="1"/>
    <xf numFmtId="0" fontId="25" fillId="0" borderId="0" xfId="0" applyFont="1" applyAlignment="1">
      <alignment horizontal="centerContinuous"/>
    </xf>
    <xf numFmtId="0" fontId="23" fillId="0" borderId="0" xfId="0" applyFont="1"/>
    <xf numFmtId="0" fontId="25" fillId="3" borderId="6" xfId="0" applyFont="1" applyFill="1" applyBorder="1" applyAlignment="1">
      <alignment horizontal="center" vertical="center"/>
    </xf>
    <xf numFmtId="0" fontId="26" fillId="0" borderId="6" xfId="0" applyFont="1" applyBorder="1" applyAlignment="1">
      <alignment horizontal="center"/>
    </xf>
    <xf numFmtId="4" fontId="25" fillId="0" borderId="6" xfId="6" applyNumberFormat="1" applyFont="1" applyBorder="1"/>
    <xf numFmtId="0" fontId="23" fillId="0" borderId="6" xfId="0" applyFont="1" applyBorder="1" applyAlignment="1">
      <alignment horizontal="left"/>
    </xf>
    <xf numFmtId="4" fontId="23" fillId="0" borderId="6" xfId="6" applyNumberFormat="1" applyFont="1" applyBorder="1"/>
    <xf numFmtId="4" fontId="23" fillId="0" borderId="14" xfId="0" applyNumberFormat="1" applyFont="1" applyBorder="1" applyAlignment="1">
      <alignment horizontal="right"/>
    </xf>
    <xf numFmtId="4" fontId="23" fillId="0" borderId="6" xfId="0" applyNumberFormat="1" applyFont="1" applyBorder="1"/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wrapText="1"/>
    </xf>
    <xf numFmtId="0" fontId="3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8" fillId="0" borderId="0" xfId="2" applyFont="1" applyBorder="1" applyAlignment="1">
      <alignment horizontal="center"/>
    </xf>
    <xf numFmtId="0" fontId="6" fillId="0" borderId="6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center"/>
    </xf>
    <xf numFmtId="0" fontId="11" fillId="0" borderId="4" xfId="2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1" fillId="0" borderId="0" xfId="2" applyFont="1" applyFill="1" applyAlignment="1">
      <alignment horizontal="center"/>
    </xf>
    <xf numFmtId="0" fontId="11" fillId="0" borderId="4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1" fillId="0" borderId="6" xfId="2" applyFont="1" applyFill="1" applyBorder="1" applyAlignment="1">
      <alignment horizontal="center" vertical="center"/>
    </xf>
    <xf numFmtId="0" fontId="20" fillId="0" borderId="13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14" xfId="2" applyFont="1" applyBorder="1" applyAlignment="1">
      <alignment horizontal="center" vertical="center" wrapText="1"/>
    </xf>
    <xf numFmtId="4" fontId="20" fillId="0" borderId="13" xfId="2" applyNumberFormat="1" applyFont="1" applyBorder="1" applyAlignment="1">
      <alignment horizontal="center" vertical="center" wrapText="1"/>
    </xf>
    <xf numFmtId="4" fontId="20" fillId="0" borderId="8" xfId="2" applyNumberFormat="1" applyFont="1" applyBorder="1" applyAlignment="1">
      <alignment horizontal="center" vertical="center" wrapText="1"/>
    </xf>
    <xf numFmtId="4" fontId="20" fillId="0" borderId="14" xfId="2" applyNumberFormat="1" applyFont="1" applyBorder="1" applyAlignment="1">
      <alignment horizontal="center" vertical="center" wrapText="1"/>
    </xf>
    <xf numFmtId="4" fontId="11" fillId="0" borderId="4" xfId="2" applyNumberFormat="1" applyFont="1" applyFill="1" applyBorder="1" applyAlignment="1">
      <alignment horizontal="center" vertical="center"/>
    </xf>
    <xf numFmtId="4" fontId="11" fillId="0" borderId="11" xfId="2" applyNumberFormat="1" applyFont="1" applyFill="1" applyBorder="1" applyAlignment="1">
      <alignment horizontal="center" vertical="center"/>
    </xf>
    <xf numFmtId="4" fontId="11" fillId="0" borderId="5" xfId="2" applyNumberFormat="1" applyFont="1" applyFill="1" applyBorder="1" applyAlignment="1">
      <alignment horizontal="center" vertical="center"/>
    </xf>
    <xf numFmtId="4" fontId="20" fillId="0" borderId="6" xfId="2" applyNumberFormat="1" applyFont="1" applyBorder="1" applyAlignment="1">
      <alignment horizontal="center" vertical="center" wrapText="1"/>
    </xf>
    <xf numFmtId="49" fontId="20" fillId="0" borderId="13" xfId="2" applyNumberFormat="1" applyFont="1" applyBorder="1" applyAlignment="1">
      <alignment horizontal="center" vertical="center" wrapText="1"/>
    </xf>
    <xf numFmtId="49" fontId="20" fillId="0" borderId="8" xfId="2" applyNumberFormat="1" applyFont="1" applyBorder="1" applyAlignment="1">
      <alignment horizontal="center" vertical="center" wrapText="1"/>
    </xf>
    <xf numFmtId="49" fontId="20" fillId="0" borderId="14" xfId="2" applyNumberFormat="1" applyFont="1" applyBorder="1" applyAlignment="1">
      <alignment horizontal="center" vertical="center" wrapText="1"/>
    </xf>
  </cellXfs>
  <cellStyles count="10">
    <cellStyle name="Millares" xfId="6" builtinId="3"/>
    <cellStyle name="Millares 2" xfId="3"/>
    <cellStyle name="Millares 3" xfId="4"/>
    <cellStyle name="Normal" xfId="0" builtinId="0"/>
    <cellStyle name="Normal 2" xfId="2"/>
    <cellStyle name="Normal 2 2" xfId="5"/>
    <cellStyle name="Normal 3" xfId="9"/>
    <cellStyle name="Normal 5 2 2" xfId="8"/>
    <cellStyle name="Normal 7" xfId="7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FFC/ffragoso_c/Paco/generadores/Gubernamental%202015/POA%202016/disco/proyecto%20POA%202016%20sin%20fiscales%20con%209.1%20mdp%20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A2015 (montos)"/>
      <sheetName val="RECUPREAL2014"/>
      <sheetName val="RECUPREAL2015"/>
      <sheetName val="REAL 2014-2015 Y CALCULO 2016"/>
      <sheetName val="ESTIMACION 2015 (montos)"/>
      <sheetName val="ESTIMACION 2015 (acreditados)"/>
      <sheetName val="POA 2016 (montos)"/>
      <sheetName val="POA 2016 (acreditados)"/>
      <sheetName val="Estimación FCG 2016"/>
      <sheetName val="POA 2016 (acciones)"/>
      <sheetName val="Base p cobro comisiones"/>
      <sheetName val="ingresos por comisiones"/>
      <sheetName val="altas"/>
      <sheetName val="Resumen"/>
      <sheetName val="CALENDARIO 20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N8">
            <v>36462.81</v>
          </cell>
        </row>
        <row r="9">
          <cell r="B9">
            <v>2598.1999999999998</v>
          </cell>
          <cell r="C9">
            <v>2854.21</v>
          </cell>
          <cell r="D9">
            <v>2384.37</v>
          </cell>
          <cell r="E9">
            <v>2418.0100000000002</v>
          </cell>
          <cell r="F9">
            <v>2419.7800000000002</v>
          </cell>
          <cell r="G9">
            <v>2416.59</v>
          </cell>
          <cell r="H9">
            <v>3166.89</v>
          </cell>
          <cell r="I9">
            <v>2751.62</v>
          </cell>
          <cell r="J9">
            <v>3525.36</v>
          </cell>
          <cell r="K9">
            <v>3152.12</v>
          </cell>
          <cell r="L9">
            <v>2486.71</v>
          </cell>
          <cell r="M9">
            <v>2504.48</v>
          </cell>
          <cell r="N9">
            <v>32678.34</v>
          </cell>
        </row>
        <row r="10">
          <cell r="B10">
            <v>250.89</v>
          </cell>
          <cell r="C10">
            <v>342.4</v>
          </cell>
          <cell r="D10">
            <v>293.19</v>
          </cell>
          <cell r="E10">
            <v>176.43</v>
          </cell>
          <cell r="F10">
            <v>211.29</v>
          </cell>
          <cell r="G10">
            <v>417.06</v>
          </cell>
          <cell r="H10">
            <v>404.12</v>
          </cell>
          <cell r="I10">
            <v>388.53</v>
          </cell>
          <cell r="J10">
            <v>265.24</v>
          </cell>
          <cell r="K10">
            <v>397.98</v>
          </cell>
          <cell r="L10">
            <v>268.23</v>
          </cell>
          <cell r="M10">
            <v>369.11</v>
          </cell>
          <cell r="N10">
            <v>3784.47</v>
          </cell>
        </row>
        <row r="12">
          <cell r="N12">
            <v>1122415.47</v>
          </cell>
        </row>
        <row r="13">
          <cell r="B13">
            <v>1875.33</v>
          </cell>
          <cell r="C13">
            <v>2527.79</v>
          </cell>
          <cell r="D13">
            <v>1924.16</v>
          </cell>
          <cell r="E13">
            <v>1637.78</v>
          </cell>
          <cell r="F13">
            <v>1159.8500000000001</v>
          </cell>
          <cell r="G13">
            <v>1102.23</v>
          </cell>
          <cell r="H13">
            <v>1242.43</v>
          </cell>
          <cell r="I13">
            <v>1329.52</v>
          </cell>
          <cell r="J13">
            <v>1300.7</v>
          </cell>
          <cell r="K13">
            <v>1222.0200000000002</v>
          </cell>
          <cell r="L13">
            <v>1694.5000000000002</v>
          </cell>
          <cell r="M13">
            <v>2226.23</v>
          </cell>
          <cell r="N13">
            <v>19242.54</v>
          </cell>
        </row>
        <row r="14">
          <cell r="N14">
            <v>16470.11</v>
          </cell>
        </row>
        <row r="15">
          <cell r="N15">
            <v>0</v>
          </cell>
        </row>
        <row r="16">
          <cell r="N16">
            <v>138.04000000000002</v>
          </cell>
        </row>
        <row r="17">
          <cell r="N17">
            <v>1497.1900000000003</v>
          </cell>
        </row>
        <row r="18">
          <cell r="N18">
            <v>0</v>
          </cell>
        </row>
        <row r="19">
          <cell r="N19">
            <v>1137.1999999999998</v>
          </cell>
        </row>
        <row r="21">
          <cell r="B21">
            <v>592.5</v>
          </cell>
          <cell r="C21">
            <v>221.48000000000002</v>
          </cell>
          <cell r="D21">
            <v>934.03</v>
          </cell>
          <cell r="E21">
            <v>227.37</v>
          </cell>
          <cell r="F21">
            <v>388.96000000000004</v>
          </cell>
          <cell r="G21">
            <v>644.96</v>
          </cell>
          <cell r="H21">
            <v>204.61</v>
          </cell>
          <cell r="I21">
            <v>180.32</v>
          </cell>
          <cell r="J21">
            <v>182.17000000000002</v>
          </cell>
          <cell r="K21">
            <v>429.16999999999996</v>
          </cell>
          <cell r="L21">
            <v>510.13</v>
          </cell>
          <cell r="M21">
            <v>563.86</v>
          </cell>
          <cell r="N21">
            <v>5079.5600000000004</v>
          </cell>
        </row>
        <row r="22">
          <cell r="N22">
            <v>16.32</v>
          </cell>
        </row>
        <row r="23">
          <cell r="N23">
            <v>0</v>
          </cell>
        </row>
        <row r="24">
          <cell r="N24">
            <v>254.27999999999997</v>
          </cell>
        </row>
        <row r="25">
          <cell r="N25">
            <v>0</v>
          </cell>
        </row>
        <row r="26">
          <cell r="N26">
            <v>0</v>
          </cell>
        </row>
        <row r="27">
          <cell r="N27">
            <v>185.67999999999998</v>
          </cell>
        </row>
        <row r="28">
          <cell r="N28">
            <v>27.6</v>
          </cell>
        </row>
        <row r="29">
          <cell r="N29">
            <v>0</v>
          </cell>
        </row>
        <row r="30">
          <cell r="N30">
            <v>0</v>
          </cell>
        </row>
        <row r="31">
          <cell r="N31">
            <v>2429.4799999999996</v>
          </cell>
        </row>
        <row r="32">
          <cell r="N32">
            <v>42.350000000000009</v>
          </cell>
        </row>
        <row r="33">
          <cell r="N33">
            <v>0</v>
          </cell>
        </row>
        <row r="34">
          <cell r="N34">
            <v>2123.85</v>
          </cell>
        </row>
        <row r="36">
          <cell r="B36">
            <v>94480.21</v>
          </cell>
          <cell r="C36">
            <v>87387.56</v>
          </cell>
          <cell r="D36">
            <v>97946.98000000001</v>
          </cell>
          <cell r="E36">
            <v>86405.46</v>
          </cell>
          <cell r="F36">
            <v>86478.59</v>
          </cell>
          <cell r="G36">
            <v>95853.28</v>
          </cell>
          <cell r="H36">
            <v>94232.33</v>
          </cell>
          <cell r="I36">
            <v>85123.25</v>
          </cell>
          <cell r="J36">
            <v>89488.87999999999</v>
          </cell>
          <cell r="K36">
            <v>86159.040000000008</v>
          </cell>
          <cell r="L36">
            <v>76433.77</v>
          </cell>
          <cell r="M36">
            <v>118104.01999999999</v>
          </cell>
          <cell r="N36">
            <v>1098093.3700000001</v>
          </cell>
        </row>
        <row r="37">
          <cell r="N37">
            <v>0</v>
          </cell>
        </row>
        <row r="38">
          <cell r="N38">
            <v>0</v>
          </cell>
        </row>
        <row r="39">
          <cell r="N39">
            <v>25812.899999999998</v>
          </cell>
        </row>
        <row r="40">
          <cell r="N40">
            <v>844.22</v>
          </cell>
        </row>
        <row r="41">
          <cell r="N41">
            <v>2.1300000000000003</v>
          </cell>
        </row>
        <row r="42">
          <cell r="N42">
            <v>10474.709999999999</v>
          </cell>
        </row>
        <row r="43">
          <cell r="N43">
            <v>14491.839999999998</v>
          </cell>
        </row>
        <row r="44">
          <cell r="N44">
            <v>15375.780000000002</v>
          </cell>
        </row>
        <row r="45">
          <cell r="B45">
            <v>1232.47</v>
          </cell>
          <cell r="N45">
            <v>15375.780000000002</v>
          </cell>
        </row>
        <row r="46">
          <cell r="N46">
            <v>1688.66</v>
          </cell>
        </row>
        <row r="47">
          <cell r="N47">
            <v>23.35</v>
          </cell>
        </row>
        <row r="48">
          <cell r="N48">
            <v>0</v>
          </cell>
        </row>
        <row r="49">
          <cell r="N49">
            <v>0</v>
          </cell>
        </row>
        <row r="50">
          <cell r="N50">
            <v>1665.31</v>
          </cell>
        </row>
        <row r="51">
          <cell r="N51">
            <v>47072.420000000006</v>
          </cell>
        </row>
        <row r="52">
          <cell r="N52">
            <v>757.11000000000013</v>
          </cell>
        </row>
        <row r="53">
          <cell r="N53">
            <v>124.17000000000002</v>
          </cell>
        </row>
        <row r="54">
          <cell r="N54">
            <v>18.959999999999997</v>
          </cell>
        </row>
        <row r="55">
          <cell r="N55">
            <v>704.81</v>
          </cell>
        </row>
        <row r="56">
          <cell r="N56">
            <v>1624.1699999999998</v>
          </cell>
        </row>
        <row r="57">
          <cell r="N57">
            <v>43843.199999999997</v>
          </cell>
        </row>
        <row r="58">
          <cell r="N58">
            <v>413017.25</v>
          </cell>
        </row>
        <row r="59">
          <cell r="N59">
            <v>52.269999999999989</v>
          </cell>
        </row>
        <row r="60">
          <cell r="N60">
            <v>1963.23</v>
          </cell>
        </row>
        <row r="61">
          <cell r="N61">
            <v>4628.25</v>
          </cell>
        </row>
        <row r="62">
          <cell r="N62">
            <v>1000.41</v>
          </cell>
        </row>
        <row r="63">
          <cell r="N63">
            <v>55931.590000000004</v>
          </cell>
        </row>
        <row r="64">
          <cell r="N64">
            <v>18413.43</v>
          </cell>
        </row>
        <row r="65">
          <cell r="N65">
            <v>1465.96</v>
          </cell>
        </row>
        <row r="66">
          <cell r="N66">
            <v>19505.260000000002</v>
          </cell>
        </row>
        <row r="67">
          <cell r="N67">
            <v>310056.85000000003</v>
          </cell>
        </row>
        <row r="68">
          <cell r="N68">
            <v>1121.0400000000002</v>
          </cell>
        </row>
        <row r="69">
          <cell r="N69">
            <v>1121.0400000000002</v>
          </cell>
        </row>
        <row r="70">
          <cell r="N70">
            <v>566071.61</v>
          </cell>
        </row>
        <row r="71">
          <cell r="B71">
            <v>47532.91</v>
          </cell>
          <cell r="C71">
            <v>45162.59</v>
          </cell>
          <cell r="D71">
            <v>50758.33</v>
          </cell>
          <cell r="E71">
            <v>44237.37</v>
          </cell>
          <cell r="F71">
            <v>43810.29</v>
          </cell>
          <cell r="G71">
            <v>47970.35</v>
          </cell>
          <cell r="H71">
            <v>48059.57</v>
          </cell>
          <cell r="I71">
            <v>44208</v>
          </cell>
          <cell r="J71">
            <v>46697.97</v>
          </cell>
          <cell r="K71">
            <v>46916.45</v>
          </cell>
          <cell r="L71">
            <v>40566.410000000003</v>
          </cell>
          <cell r="M71">
            <v>60151.37</v>
          </cell>
          <cell r="N71">
            <v>566071.61</v>
          </cell>
        </row>
        <row r="72">
          <cell r="N72">
            <v>301.79999999999995</v>
          </cell>
        </row>
        <row r="73">
          <cell r="N73">
            <v>301.79999999999995</v>
          </cell>
        </row>
        <row r="74">
          <cell r="N74">
            <v>0</v>
          </cell>
        </row>
        <row r="75">
          <cell r="N75">
            <v>0</v>
          </cell>
        </row>
        <row r="76">
          <cell r="N76">
            <v>0</v>
          </cell>
        </row>
        <row r="77">
          <cell r="N77">
            <v>0</v>
          </cell>
        </row>
        <row r="78">
          <cell r="N78">
            <v>0</v>
          </cell>
        </row>
        <row r="79">
          <cell r="N79">
            <v>0</v>
          </cell>
        </row>
        <row r="80">
          <cell r="N80">
            <v>0</v>
          </cell>
        </row>
        <row r="81">
          <cell r="N81">
            <v>27245.63</v>
          </cell>
        </row>
        <row r="82">
          <cell r="N82">
            <v>27241.430000000004</v>
          </cell>
        </row>
        <row r="83">
          <cell r="N83">
            <v>4.1999999999999993</v>
          </cell>
        </row>
        <row r="84">
          <cell r="N84">
            <v>386.28</v>
          </cell>
        </row>
        <row r="85">
          <cell r="N85">
            <v>386.28</v>
          </cell>
        </row>
        <row r="86">
          <cell r="B86">
            <v>18.61</v>
          </cell>
          <cell r="C86">
            <v>17.41</v>
          </cell>
          <cell r="D86">
            <v>21.119999999999997</v>
          </cell>
          <cell r="E86">
            <v>22.369999999999997</v>
          </cell>
          <cell r="F86">
            <v>17.63</v>
          </cell>
          <cell r="G86">
            <v>21.660000000000004</v>
          </cell>
          <cell r="H86">
            <v>18.93</v>
          </cell>
          <cell r="I86">
            <v>20.7</v>
          </cell>
          <cell r="J86">
            <v>18.13</v>
          </cell>
          <cell r="K86">
            <v>18.93</v>
          </cell>
          <cell r="L86">
            <v>17.13</v>
          </cell>
          <cell r="M86">
            <v>18.23</v>
          </cell>
          <cell r="N86">
            <v>230.84999999999997</v>
          </cell>
        </row>
        <row r="87">
          <cell r="N87">
            <v>68.48</v>
          </cell>
        </row>
        <row r="88">
          <cell r="N88">
            <v>68.48</v>
          </cell>
        </row>
        <row r="89">
          <cell r="N89">
            <v>0</v>
          </cell>
        </row>
        <row r="90">
          <cell r="N90">
            <v>2.2000000000000002</v>
          </cell>
        </row>
        <row r="91">
          <cell r="N91">
            <v>125.00000000000001</v>
          </cell>
        </row>
        <row r="92">
          <cell r="N92">
            <v>125.00000000000001</v>
          </cell>
        </row>
        <row r="93">
          <cell r="N93">
            <v>0</v>
          </cell>
        </row>
        <row r="94">
          <cell r="N94">
            <v>35.17</v>
          </cell>
        </row>
        <row r="96">
          <cell r="B96">
            <v>16.66</v>
          </cell>
          <cell r="C96">
            <v>16.66</v>
          </cell>
          <cell r="D96">
            <v>16.66</v>
          </cell>
          <cell r="E96">
            <v>16.66</v>
          </cell>
          <cell r="F96">
            <v>16.670000000000002</v>
          </cell>
          <cell r="G96">
            <v>30.380000000000003</v>
          </cell>
          <cell r="H96">
            <v>16.670000000000002</v>
          </cell>
          <cell r="I96">
            <v>16.670000000000002</v>
          </cell>
          <cell r="J96">
            <v>16.670000000000002</v>
          </cell>
          <cell r="K96">
            <v>16.670000000000002</v>
          </cell>
          <cell r="L96">
            <v>16.670000000000002</v>
          </cell>
          <cell r="M96">
            <v>16.670000000000002</v>
          </cell>
          <cell r="N96">
            <v>213.71000000000009</v>
          </cell>
        </row>
        <row r="97">
          <cell r="N97">
            <v>13.71</v>
          </cell>
        </row>
        <row r="98">
          <cell r="N98">
            <v>50.000000000000014</v>
          </cell>
        </row>
        <row r="99">
          <cell r="N99">
            <v>30</v>
          </cell>
        </row>
        <row r="100">
          <cell r="N100">
            <v>0</v>
          </cell>
        </row>
        <row r="101">
          <cell r="N101">
            <v>20</v>
          </cell>
        </row>
        <row r="102">
          <cell r="N102">
            <v>150</v>
          </cell>
        </row>
        <row r="103">
          <cell r="N103">
            <v>150</v>
          </cell>
        </row>
        <row r="105">
          <cell r="N105">
            <v>0</v>
          </cell>
        </row>
        <row r="106">
          <cell r="N106">
            <v>0</v>
          </cell>
        </row>
        <row r="107">
          <cell r="N107">
            <v>0</v>
          </cell>
        </row>
        <row r="108">
          <cell r="N108">
            <v>0</v>
          </cell>
        </row>
        <row r="109">
          <cell r="N109">
            <v>0</v>
          </cell>
        </row>
        <row r="110">
          <cell r="N110">
            <v>1159322.8400000001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workbookViewId="0">
      <pane xSplit="1" ySplit="8" topLeftCell="B9" activePane="bottomRight" state="frozen"/>
      <selection sqref="A1:N1"/>
      <selection pane="topRight" sqref="A1:N1"/>
      <selection pane="bottomLeft" sqref="A1:N1"/>
      <selection pane="bottomRight" activeCell="B9" sqref="B9"/>
    </sheetView>
  </sheetViews>
  <sheetFormatPr baseColWidth="10" defaultRowHeight="12.75" x14ac:dyDescent="0.2"/>
  <cols>
    <col min="1" max="1" width="40.85546875" style="6" customWidth="1"/>
    <col min="2" max="2" width="13.42578125" style="6" customWidth="1"/>
    <col min="3" max="3" width="13.5703125" style="6" customWidth="1"/>
    <col min="4" max="6" width="13.42578125" style="6" customWidth="1"/>
    <col min="7" max="7" width="14.42578125" style="6" customWidth="1"/>
    <col min="8" max="8" width="13.7109375" style="6" customWidth="1"/>
    <col min="9" max="9" width="14.85546875" style="6" customWidth="1"/>
    <col min="10" max="11" width="13.7109375" style="6" customWidth="1"/>
    <col min="12" max="12" width="13.42578125" style="6" customWidth="1"/>
    <col min="13" max="13" width="13.140625" style="6" customWidth="1"/>
    <col min="14" max="14" width="79" style="6" customWidth="1"/>
    <col min="15" max="15" width="12.7109375" style="6" customWidth="1"/>
    <col min="16" max="16" width="12.7109375" style="6" bestFit="1" customWidth="1"/>
    <col min="17" max="17" width="13.7109375" style="6" bestFit="1" customWidth="1"/>
    <col min="18" max="19" width="12.7109375" style="6" bestFit="1" customWidth="1"/>
    <col min="20" max="20" width="11.7109375" style="6" bestFit="1" customWidth="1"/>
    <col min="21" max="26" width="11.42578125" style="6"/>
    <col min="27" max="27" width="11.7109375" style="6" bestFit="1" customWidth="1"/>
    <col min="28" max="31" width="11.42578125" style="6"/>
    <col min="32" max="32" width="12.7109375" style="6" bestFit="1" customWidth="1"/>
    <col min="33" max="33" width="13.28515625" style="6" bestFit="1" customWidth="1"/>
    <col min="34" max="245" width="11.42578125" style="6"/>
    <col min="246" max="246" width="40.85546875" style="6" customWidth="1"/>
    <col min="247" max="247" width="14.42578125" style="6" customWidth="1"/>
    <col min="248" max="248" width="13.7109375" style="6" customWidth="1"/>
    <col min="249" max="249" width="14.85546875" style="6" customWidth="1"/>
    <col min="250" max="251" width="13.7109375" style="6" customWidth="1"/>
    <col min="252" max="252" width="13.42578125" style="6" customWidth="1"/>
    <col min="253" max="253" width="13.140625" style="6" customWidth="1"/>
    <col min="254" max="254" width="13.42578125" style="6" customWidth="1"/>
    <col min="255" max="255" width="13.5703125" style="6" customWidth="1"/>
    <col min="256" max="258" width="13.42578125" style="6" customWidth="1"/>
    <col min="259" max="259" width="15.7109375" style="6" customWidth="1"/>
    <col min="260" max="260" width="2.140625" style="6" customWidth="1"/>
    <col min="261" max="261" width="12.28515625" style="6" bestFit="1" customWidth="1"/>
    <col min="262" max="501" width="11.42578125" style="6"/>
    <col min="502" max="502" width="40.85546875" style="6" customWidth="1"/>
    <col min="503" max="503" width="14.42578125" style="6" customWidth="1"/>
    <col min="504" max="504" width="13.7109375" style="6" customWidth="1"/>
    <col min="505" max="505" width="14.85546875" style="6" customWidth="1"/>
    <col min="506" max="507" width="13.7109375" style="6" customWidth="1"/>
    <col min="508" max="508" width="13.42578125" style="6" customWidth="1"/>
    <col min="509" max="509" width="13.140625" style="6" customWidth="1"/>
    <col min="510" max="510" width="13.42578125" style="6" customWidth="1"/>
    <col min="511" max="511" width="13.5703125" style="6" customWidth="1"/>
    <col min="512" max="514" width="13.42578125" style="6" customWidth="1"/>
    <col min="515" max="515" width="15.7109375" style="6" customWidth="1"/>
    <col min="516" max="516" width="2.140625" style="6" customWidth="1"/>
    <col min="517" max="517" width="12.28515625" style="6" bestFit="1" customWidth="1"/>
    <col min="518" max="757" width="11.42578125" style="6"/>
    <col min="758" max="758" width="40.85546875" style="6" customWidth="1"/>
    <col min="759" max="759" width="14.42578125" style="6" customWidth="1"/>
    <col min="760" max="760" width="13.7109375" style="6" customWidth="1"/>
    <col min="761" max="761" width="14.85546875" style="6" customWidth="1"/>
    <col min="762" max="763" width="13.7109375" style="6" customWidth="1"/>
    <col min="764" max="764" width="13.42578125" style="6" customWidth="1"/>
    <col min="765" max="765" width="13.140625" style="6" customWidth="1"/>
    <col min="766" max="766" width="13.42578125" style="6" customWidth="1"/>
    <col min="767" max="767" width="13.5703125" style="6" customWidth="1"/>
    <col min="768" max="770" width="13.42578125" style="6" customWidth="1"/>
    <col min="771" max="771" width="15.7109375" style="6" customWidth="1"/>
    <col min="772" max="772" width="2.140625" style="6" customWidth="1"/>
    <col min="773" max="773" width="12.28515625" style="6" bestFit="1" customWidth="1"/>
    <col min="774" max="1013" width="11.42578125" style="6"/>
    <col min="1014" max="1014" width="40.85546875" style="6" customWidth="1"/>
    <col min="1015" max="1015" width="14.42578125" style="6" customWidth="1"/>
    <col min="1016" max="1016" width="13.7109375" style="6" customWidth="1"/>
    <col min="1017" max="1017" width="14.85546875" style="6" customWidth="1"/>
    <col min="1018" max="1019" width="13.7109375" style="6" customWidth="1"/>
    <col min="1020" max="1020" width="13.42578125" style="6" customWidth="1"/>
    <col min="1021" max="1021" width="13.140625" style="6" customWidth="1"/>
    <col min="1022" max="1022" width="13.42578125" style="6" customWidth="1"/>
    <col min="1023" max="1023" width="13.5703125" style="6" customWidth="1"/>
    <col min="1024" max="1026" width="13.42578125" style="6" customWidth="1"/>
    <col min="1027" max="1027" width="15.7109375" style="6" customWidth="1"/>
    <col min="1028" max="1028" width="2.140625" style="6" customWidth="1"/>
    <col min="1029" max="1029" width="12.28515625" style="6" bestFit="1" customWidth="1"/>
    <col min="1030" max="1269" width="11.42578125" style="6"/>
    <col min="1270" max="1270" width="40.85546875" style="6" customWidth="1"/>
    <col min="1271" max="1271" width="14.42578125" style="6" customWidth="1"/>
    <col min="1272" max="1272" width="13.7109375" style="6" customWidth="1"/>
    <col min="1273" max="1273" width="14.85546875" style="6" customWidth="1"/>
    <col min="1274" max="1275" width="13.7109375" style="6" customWidth="1"/>
    <col min="1276" max="1276" width="13.42578125" style="6" customWidth="1"/>
    <col min="1277" max="1277" width="13.140625" style="6" customWidth="1"/>
    <col min="1278" max="1278" width="13.42578125" style="6" customWidth="1"/>
    <col min="1279" max="1279" width="13.5703125" style="6" customWidth="1"/>
    <col min="1280" max="1282" width="13.42578125" style="6" customWidth="1"/>
    <col min="1283" max="1283" width="15.7109375" style="6" customWidth="1"/>
    <col min="1284" max="1284" width="2.140625" style="6" customWidth="1"/>
    <col min="1285" max="1285" width="12.28515625" style="6" bestFit="1" customWidth="1"/>
    <col min="1286" max="1525" width="11.42578125" style="6"/>
    <col min="1526" max="1526" width="40.85546875" style="6" customWidth="1"/>
    <col min="1527" max="1527" width="14.42578125" style="6" customWidth="1"/>
    <col min="1528" max="1528" width="13.7109375" style="6" customWidth="1"/>
    <col min="1529" max="1529" width="14.85546875" style="6" customWidth="1"/>
    <col min="1530" max="1531" width="13.7109375" style="6" customWidth="1"/>
    <col min="1532" max="1532" width="13.42578125" style="6" customWidth="1"/>
    <col min="1533" max="1533" width="13.140625" style="6" customWidth="1"/>
    <col min="1534" max="1534" width="13.42578125" style="6" customWidth="1"/>
    <col min="1535" max="1535" width="13.5703125" style="6" customWidth="1"/>
    <col min="1536" max="1538" width="13.42578125" style="6" customWidth="1"/>
    <col min="1539" max="1539" width="15.7109375" style="6" customWidth="1"/>
    <col min="1540" max="1540" width="2.140625" style="6" customWidth="1"/>
    <col min="1541" max="1541" width="12.28515625" style="6" bestFit="1" customWidth="1"/>
    <col min="1542" max="1781" width="11.42578125" style="6"/>
    <col min="1782" max="1782" width="40.85546875" style="6" customWidth="1"/>
    <col min="1783" max="1783" width="14.42578125" style="6" customWidth="1"/>
    <col min="1784" max="1784" width="13.7109375" style="6" customWidth="1"/>
    <col min="1785" max="1785" width="14.85546875" style="6" customWidth="1"/>
    <col min="1786" max="1787" width="13.7109375" style="6" customWidth="1"/>
    <col min="1788" max="1788" width="13.42578125" style="6" customWidth="1"/>
    <col min="1789" max="1789" width="13.140625" style="6" customWidth="1"/>
    <col min="1790" max="1790" width="13.42578125" style="6" customWidth="1"/>
    <col min="1791" max="1791" width="13.5703125" style="6" customWidth="1"/>
    <col min="1792" max="1794" width="13.42578125" style="6" customWidth="1"/>
    <col min="1795" max="1795" width="15.7109375" style="6" customWidth="1"/>
    <col min="1796" max="1796" width="2.140625" style="6" customWidth="1"/>
    <col min="1797" max="1797" width="12.28515625" style="6" bestFit="1" customWidth="1"/>
    <col min="1798" max="2037" width="11.42578125" style="6"/>
    <col min="2038" max="2038" width="40.85546875" style="6" customWidth="1"/>
    <col min="2039" max="2039" width="14.42578125" style="6" customWidth="1"/>
    <col min="2040" max="2040" width="13.7109375" style="6" customWidth="1"/>
    <col min="2041" max="2041" width="14.85546875" style="6" customWidth="1"/>
    <col min="2042" max="2043" width="13.7109375" style="6" customWidth="1"/>
    <col min="2044" max="2044" width="13.42578125" style="6" customWidth="1"/>
    <col min="2045" max="2045" width="13.140625" style="6" customWidth="1"/>
    <col min="2046" max="2046" width="13.42578125" style="6" customWidth="1"/>
    <col min="2047" max="2047" width="13.5703125" style="6" customWidth="1"/>
    <col min="2048" max="2050" width="13.42578125" style="6" customWidth="1"/>
    <col min="2051" max="2051" width="15.7109375" style="6" customWidth="1"/>
    <col min="2052" max="2052" width="2.140625" style="6" customWidth="1"/>
    <col min="2053" max="2053" width="12.28515625" style="6" bestFit="1" customWidth="1"/>
    <col min="2054" max="2293" width="11.42578125" style="6"/>
    <col min="2294" max="2294" width="40.85546875" style="6" customWidth="1"/>
    <col min="2295" max="2295" width="14.42578125" style="6" customWidth="1"/>
    <col min="2296" max="2296" width="13.7109375" style="6" customWidth="1"/>
    <col min="2297" max="2297" width="14.85546875" style="6" customWidth="1"/>
    <col min="2298" max="2299" width="13.7109375" style="6" customWidth="1"/>
    <col min="2300" max="2300" width="13.42578125" style="6" customWidth="1"/>
    <col min="2301" max="2301" width="13.140625" style="6" customWidth="1"/>
    <col min="2302" max="2302" width="13.42578125" style="6" customWidth="1"/>
    <col min="2303" max="2303" width="13.5703125" style="6" customWidth="1"/>
    <col min="2304" max="2306" width="13.42578125" style="6" customWidth="1"/>
    <col min="2307" max="2307" width="15.7109375" style="6" customWidth="1"/>
    <col min="2308" max="2308" width="2.140625" style="6" customWidth="1"/>
    <col min="2309" max="2309" width="12.28515625" style="6" bestFit="1" customWidth="1"/>
    <col min="2310" max="2549" width="11.42578125" style="6"/>
    <col min="2550" max="2550" width="40.85546875" style="6" customWidth="1"/>
    <col min="2551" max="2551" width="14.42578125" style="6" customWidth="1"/>
    <col min="2552" max="2552" width="13.7109375" style="6" customWidth="1"/>
    <col min="2553" max="2553" width="14.85546875" style="6" customWidth="1"/>
    <col min="2554" max="2555" width="13.7109375" style="6" customWidth="1"/>
    <col min="2556" max="2556" width="13.42578125" style="6" customWidth="1"/>
    <col min="2557" max="2557" width="13.140625" style="6" customWidth="1"/>
    <col min="2558" max="2558" width="13.42578125" style="6" customWidth="1"/>
    <col min="2559" max="2559" width="13.5703125" style="6" customWidth="1"/>
    <col min="2560" max="2562" width="13.42578125" style="6" customWidth="1"/>
    <col min="2563" max="2563" width="15.7109375" style="6" customWidth="1"/>
    <col min="2564" max="2564" width="2.140625" style="6" customWidth="1"/>
    <col min="2565" max="2565" width="12.28515625" style="6" bestFit="1" customWidth="1"/>
    <col min="2566" max="2805" width="11.42578125" style="6"/>
    <col min="2806" max="2806" width="40.85546875" style="6" customWidth="1"/>
    <col min="2807" max="2807" width="14.42578125" style="6" customWidth="1"/>
    <col min="2808" max="2808" width="13.7109375" style="6" customWidth="1"/>
    <col min="2809" max="2809" width="14.85546875" style="6" customWidth="1"/>
    <col min="2810" max="2811" width="13.7109375" style="6" customWidth="1"/>
    <col min="2812" max="2812" width="13.42578125" style="6" customWidth="1"/>
    <col min="2813" max="2813" width="13.140625" style="6" customWidth="1"/>
    <col min="2814" max="2814" width="13.42578125" style="6" customWidth="1"/>
    <col min="2815" max="2815" width="13.5703125" style="6" customWidth="1"/>
    <col min="2816" max="2818" width="13.42578125" style="6" customWidth="1"/>
    <col min="2819" max="2819" width="15.7109375" style="6" customWidth="1"/>
    <col min="2820" max="2820" width="2.140625" style="6" customWidth="1"/>
    <col min="2821" max="2821" width="12.28515625" style="6" bestFit="1" customWidth="1"/>
    <col min="2822" max="3061" width="11.42578125" style="6"/>
    <col min="3062" max="3062" width="40.85546875" style="6" customWidth="1"/>
    <col min="3063" max="3063" width="14.42578125" style="6" customWidth="1"/>
    <col min="3064" max="3064" width="13.7109375" style="6" customWidth="1"/>
    <col min="3065" max="3065" width="14.85546875" style="6" customWidth="1"/>
    <col min="3066" max="3067" width="13.7109375" style="6" customWidth="1"/>
    <col min="3068" max="3068" width="13.42578125" style="6" customWidth="1"/>
    <col min="3069" max="3069" width="13.140625" style="6" customWidth="1"/>
    <col min="3070" max="3070" width="13.42578125" style="6" customWidth="1"/>
    <col min="3071" max="3071" width="13.5703125" style="6" customWidth="1"/>
    <col min="3072" max="3074" width="13.42578125" style="6" customWidth="1"/>
    <col min="3075" max="3075" width="15.7109375" style="6" customWidth="1"/>
    <col min="3076" max="3076" width="2.140625" style="6" customWidth="1"/>
    <col min="3077" max="3077" width="12.28515625" style="6" bestFit="1" customWidth="1"/>
    <col min="3078" max="3317" width="11.42578125" style="6"/>
    <col min="3318" max="3318" width="40.85546875" style="6" customWidth="1"/>
    <col min="3319" max="3319" width="14.42578125" style="6" customWidth="1"/>
    <col min="3320" max="3320" width="13.7109375" style="6" customWidth="1"/>
    <col min="3321" max="3321" width="14.85546875" style="6" customWidth="1"/>
    <col min="3322" max="3323" width="13.7109375" style="6" customWidth="1"/>
    <col min="3324" max="3324" width="13.42578125" style="6" customWidth="1"/>
    <col min="3325" max="3325" width="13.140625" style="6" customWidth="1"/>
    <col min="3326" max="3326" width="13.42578125" style="6" customWidth="1"/>
    <col min="3327" max="3327" width="13.5703125" style="6" customWidth="1"/>
    <col min="3328" max="3330" width="13.42578125" style="6" customWidth="1"/>
    <col min="3331" max="3331" width="15.7109375" style="6" customWidth="1"/>
    <col min="3332" max="3332" width="2.140625" style="6" customWidth="1"/>
    <col min="3333" max="3333" width="12.28515625" style="6" bestFit="1" customWidth="1"/>
    <col min="3334" max="3573" width="11.42578125" style="6"/>
    <col min="3574" max="3574" width="40.85546875" style="6" customWidth="1"/>
    <col min="3575" max="3575" width="14.42578125" style="6" customWidth="1"/>
    <col min="3576" max="3576" width="13.7109375" style="6" customWidth="1"/>
    <col min="3577" max="3577" width="14.85546875" style="6" customWidth="1"/>
    <col min="3578" max="3579" width="13.7109375" style="6" customWidth="1"/>
    <col min="3580" max="3580" width="13.42578125" style="6" customWidth="1"/>
    <col min="3581" max="3581" width="13.140625" style="6" customWidth="1"/>
    <col min="3582" max="3582" width="13.42578125" style="6" customWidth="1"/>
    <col min="3583" max="3583" width="13.5703125" style="6" customWidth="1"/>
    <col min="3584" max="3586" width="13.42578125" style="6" customWidth="1"/>
    <col min="3587" max="3587" width="15.7109375" style="6" customWidth="1"/>
    <col min="3588" max="3588" width="2.140625" style="6" customWidth="1"/>
    <col min="3589" max="3589" width="12.28515625" style="6" bestFit="1" customWidth="1"/>
    <col min="3590" max="3829" width="11.42578125" style="6"/>
    <col min="3830" max="3830" width="40.85546875" style="6" customWidth="1"/>
    <col min="3831" max="3831" width="14.42578125" style="6" customWidth="1"/>
    <col min="3832" max="3832" width="13.7109375" style="6" customWidth="1"/>
    <col min="3833" max="3833" width="14.85546875" style="6" customWidth="1"/>
    <col min="3834" max="3835" width="13.7109375" style="6" customWidth="1"/>
    <col min="3836" max="3836" width="13.42578125" style="6" customWidth="1"/>
    <col min="3837" max="3837" width="13.140625" style="6" customWidth="1"/>
    <col min="3838" max="3838" width="13.42578125" style="6" customWidth="1"/>
    <col min="3839" max="3839" width="13.5703125" style="6" customWidth="1"/>
    <col min="3840" max="3842" width="13.42578125" style="6" customWidth="1"/>
    <col min="3843" max="3843" width="15.7109375" style="6" customWidth="1"/>
    <col min="3844" max="3844" width="2.140625" style="6" customWidth="1"/>
    <col min="3845" max="3845" width="12.28515625" style="6" bestFit="1" customWidth="1"/>
    <col min="3846" max="4085" width="11.42578125" style="6"/>
    <col min="4086" max="4086" width="40.85546875" style="6" customWidth="1"/>
    <col min="4087" max="4087" width="14.42578125" style="6" customWidth="1"/>
    <col min="4088" max="4088" width="13.7109375" style="6" customWidth="1"/>
    <col min="4089" max="4089" width="14.85546875" style="6" customWidth="1"/>
    <col min="4090" max="4091" width="13.7109375" style="6" customWidth="1"/>
    <col min="4092" max="4092" width="13.42578125" style="6" customWidth="1"/>
    <col min="4093" max="4093" width="13.140625" style="6" customWidth="1"/>
    <col min="4094" max="4094" width="13.42578125" style="6" customWidth="1"/>
    <col min="4095" max="4095" width="13.5703125" style="6" customWidth="1"/>
    <col min="4096" max="4098" width="13.42578125" style="6" customWidth="1"/>
    <col min="4099" max="4099" width="15.7109375" style="6" customWidth="1"/>
    <col min="4100" max="4100" width="2.140625" style="6" customWidth="1"/>
    <col min="4101" max="4101" width="12.28515625" style="6" bestFit="1" customWidth="1"/>
    <col min="4102" max="4341" width="11.42578125" style="6"/>
    <col min="4342" max="4342" width="40.85546875" style="6" customWidth="1"/>
    <col min="4343" max="4343" width="14.42578125" style="6" customWidth="1"/>
    <col min="4344" max="4344" width="13.7109375" style="6" customWidth="1"/>
    <col min="4345" max="4345" width="14.85546875" style="6" customWidth="1"/>
    <col min="4346" max="4347" width="13.7109375" style="6" customWidth="1"/>
    <col min="4348" max="4348" width="13.42578125" style="6" customWidth="1"/>
    <col min="4349" max="4349" width="13.140625" style="6" customWidth="1"/>
    <col min="4350" max="4350" width="13.42578125" style="6" customWidth="1"/>
    <col min="4351" max="4351" width="13.5703125" style="6" customWidth="1"/>
    <col min="4352" max="4354" width="13.42578125" style="6" customWidth="1"/>
    <col min="4355" max="4355" width="15.7109375" style="6" customWidth="1"/>
    <col min="4356" max="4356" width="2.140625" style="6" customWidth="1"/>
    <col min="4357" max="4357" width="12.28515625" style="6" bestFit="1" customWidth="1"/>
    <col min="4358" max="4597" width="11.42578125" style="6"/>
    <col min="4598" max="4598" width="40.85546875" style="6" customWidth="1"/>
    <col min="4599" max="4599" width="14.42578125" style="6" customWidth="1"/>
    <col min="4600" max="4600" width="13.7109375" style="6" customWidth="1"/>
    <col min="4601" max="4601" width="14.85546875" style="6" customWidth="1"/>
    <col min="4602" max="4603" width="13.7109375" style="6" customWidth="1"/>
    <col min="4604" max="4604" width="13.42578125" style="6" customWidth="1"/>
    <col min="4605" max="4605" width="13.140625" style="6" customWidth="1"/>
    <col min="4606" max="4606" width="13.42578125" style="6" customWidth="1"/>
    <col min="4607" max="4607" width="13.5703125" style="6" customWidth="1"/>
    <col min="4608" max="4610" width="13.42578125" style="6" customWidth="1"/>
    <col min="4611" max="4611" width="15.7109375" style="6" customWidth="1"/>
    <col min="4612" max="4612" width="2.140625" style="6" customWidth="1"/>
    <col min="4613" max="4613" width="12.28515625" style="6" bestFit="1" customWidth="1"/>
    <col min="4614" max="4853" width="11.42578125" style="6"/>
    <col min="4854" max="4854" width="40.85546875" style="6" customWidth="1"/>
    <col min="4855" max="4855" width="14.42578125" style="6" customWidth="1"/>
    <col min="4856" max="4856" width="13.7109375" style="6" customWidth="1"/>
    <col min="4857" max="4857" width="14.85546875" style="6" customWidth="1"/>
    <col min="4858" max="4859" width="13.7109375" style="6" customWidth="1"/>
    <col min="4860" max="4860" width="13.42578125" style="6" customWidth="1"/>
    <col min="4861" max="4861" width="13.140625" style="6" customWidth="1"/>
    <col min="4862" max="4862" width="13.42578125" style="6" customWidth="1"/>
    <col min="4863" max="4863" width="13.5703125" style="6" customWidth="1"/>
    <col min="4864" max="4866" width="13.42578125" style="6" customWidth="1"/>
    <col min="4867" max="4867" width="15.7109375" style="6" customWidth="1"/>
    <col min="4868" max="4868" width="2.140625" style="6" customWidth="1"/>
    <col min="4869" max="4869" width="12.28515625" style="6" bestFit="1" customWidth="1"/>
    <col min="4870" max="5109" width="11.42578125" style="6"/>
    <col min="5110" max="5110" width="40.85546875" style="6" customWidth="1"/>
    <col min="5111" max="5111" width="14.42578125" style="6" customWidth="1"/>
    <col min="5112" max="5112" width="13.7109375" style="6" customWidth="1"/>
    <col min="5113" max="5113" width="14.85546875" style="6" customWidth="1"/>
    <col min="5114" max="5115" width="13.7109375" style="6" customWidth="1"/>
    <col min="5116" max="5116" width="13.42578125" style="6" customWidth="1"/>
    <col min="5117" max="5117" width="13.140625" style="6" customWidth="1"/>
    <col min="5118" max="5118" width="13.42578125" style="6" customWidth="1"/>
    <col min="5119" max="5119" width="13.5703125" style="6" customWidth="1"/>
    <col min="5120" max="5122" width="13.42578125" style="6" customWidth="1"/>
    <col min="5123" max="5123" width="15.7109375" style="6" customWidth="1"/>
    <col min="5124" max="5124" width="2.140625" style="6" customWidth="1"/>
    <col min="5125" max="5125" width="12.28515625" style="6" bestFit="1" customWidth="1"/>
    <col min="5126" max="5365" width="11.42578125" style="6"/>
    <col min="5366" max="5366" width="40.85546875" style="6" customWidth="1"/>
    <col min="5367" max="5367" width="14.42578125" style="6" customWidth="1"/>
    <col min="5368" max="5368" width="13.7109375" style="6" customWidth="1"/>
    <col min="5369" max="5369" width="14.85546875" style="6" customWidth="1"/>
    <col min="5370" max="5371" width="13.7109375" style="6" customWidth="1"/>
    <col min="5372" max="5372" width="13.42578125" style="6" customWidth="1"/>
    <col min="5373" max="5373" width="13.140625" style="6" customWidth="1"/>
    <col min="5374" max="5374" width="13.42578125" style="6" customWidth="1"/>
    <col min="5375" max="5375" width="13.5703125" style="6" customWidth="1"/>
    <col min="5376" max="5378" width="13.42578125" style="6" customWidth="1"/>
    <col min="5379" max="5379" width="15.7109375" style="6" customWidth="1"/>
    <col min="5380" max="5380" width="2.140625" style="6" customWidth="1"/>
    <col min="5381" max="5381" width="12.28515625" style="6" bestFit="1" customWidth="1"/>
    <col min="5382" max="5621" width="11.42578125" style="6"/>
    <col min="5622" max="5622" width="40.85546875" style="6" customWidth="1"/>
    <col min="5623" max="5623" width="14.42578125" style="6" customWidth="1"/>
    <col min="5624" max="5624" width="13.7109375" style="6" customWidth="1"/>
    <col min="5625" max="5625" width="14.85546875" style="6" customWidth="1"/>
    <col min="5626" max="5627" width="13.7109375" style="6" customWidth="1"/>
    <col min="5628" max="5628" width="13.42578125" style="6" customWidth="1"/>
    <col min="5629" max="5629" width="13.140625" style="6" customWidth="1"/>
    <col min="5630" max="5630" width="13.42578125" style="6" customWidth="1"/>
    <col min="5631" max="5631" width="13.5703125" style="6" customWidth="1"/>
    <col min="5632" max="5634" width="13.42578125" style="6" customWidth="1"/>
    <col min="5635" max="5635" width="15.7109375" style="6" customWidth="1"/>
    <col min="5636" max="5636" width="2.140625" style="6" customWidth="1"/>
    <col min="5637" max="5637" width="12.28515625" style="6" bestFit="1" customWidth="1"/>
    <col min="5638" max="5877" width="11.42578125" style="6"/>
    <col min="5878" max="5878" width="40.85546875" style="6" customWidth="1"/>
    <col min="5879" max="5879" width="14.42578125" style="6" customWidth="1"/>
    <col min="5880" max="5880" width="13.7109375" style="6" customWidth="1"/>
    <col min="5881" max="5881" width="14.85546875" style="6" customWidth="1"/>
    <col min="5882" max="5883" width="13.7109375" style="6" customWidth="1"/>
    <col min="5884" max="5884" width="13.42578125" style="6" customWidth="1"/>
    <col min="5885" max="5885" width="13.140625" style="6" customWidth="1"/>
    <col min="5886" max="5886" width="13.42578125" style="6" customWidth="1"/>
    <col min="5887" max="5887" width="13.5703125" style="6" customWidth="1"/>
    <col min="5888" max="5890" width="13.42578125" style="6" customWidth="1"/>
    <col min="5891" max="5891" width="15.7109375" style="6" customWidth="1"/>
    <col min="5892" max="5892" width="2.140625" style="6" customWidth="1"/>
    <col min="5893" max="5893" width="12.28515625" style="6" bestFit="1" customWidth="1"/>
    <col min="5894" max="6133" width="11.42578125" style="6"/>
    <col min="6134" max="6134" width="40.85546875" style="6" customWidth="1"/>
    <col min="6135" max="6135" width="14.42578125" style="6" customWidth="1"/>
    <col min="6136" max="6136" width="13.7109375" style="6" customWidth="1"/>
    <col min="6137" max="6137" width="14.85546875" style="6" customWidth="1"/>
    <col min="6138" max="6139" width="13.7109375" style="6" customWidth="1"/>
    <col min="6140" max="6140" width="13.42578125" style="6" customWidth="1"/>
    <col min="6141" max="6141" width="13.140625" style="6" customWidth="1"/>
    <col min="6142" max="6142" width="13.42578125" style="6" customWidth="1"/>
    <col min="6143" max="6143" width="13.5703125" style="6" customWidth="1"/>
    <col min="6144" max="6146" width="13.42578125" style="6" customWidth="1"/>
    <col min="6147" max="6147" width="15.7109375" style="6" customWidth="1"/>
    <col min="6148" max="6148" width="2.140625" style="6" customWidth="1"/>
    <col min="6149" max="6149" width="12.28515625" style="6" bestFit="1" customWidth="1"/>
    <col min="6150" max="6389" width="11.42578125" style="6"/>
    <col min="6390" max="6390" width="40.85546875" style="6" customWidth="1"/>
    <col min="6391" max="6391" width="14.42578125" style="6" customWidth="1"/>
    <col min="6392" max="6392" width="13.7109375" style="6" customWidth="1"/>
    <col min="6393" max="6393" width="14.85546875" style="6" customWidth="1"/>
    <col min="6394" max="6395" width="13.7109375" style="6" customWidth="1"/>
    <col min="6396" max="6396" width="13.42578125" style="6" customWidth="1"/>
    <col min="6397" max="6397" width="13.140625" style="6" customWidth="1"/>
    <col min="6398" max="6398" width="13.42578125" style="6" customWidth="1"/>
    <col min="6399" max="6399" width="13.5703125" style="6" customWidth="1"/>
    <col min="6400" max="6402" width="13.42578125" style="6" customWidth="1"/>
    <col min="6403" max="6403" width="15.7109375" style="6" customWidth="1"/>
    <col min="6404" max="6404" width="2.140625" style="6" customWidth="1"/>
    <col min="6405" max="6405" width="12.28515625" style="6" bestFit="1" customWidth="1"/>
    <col min="6406" max="6645" width="11.42578125" style="6"/>
    <col min="6646" max="6646" width="40.85546875" style="6" customWidth="1"/>
    <col min="6647" max="6647" width="14.42578125" style="6" customWidth="1"/>
    <col min="6648" max="6648" width="13.7109375" style="6" customWidth="1"/>
    <col min="6649" max="6649" width="14.85546875" style="6" customWidth="1"/>
    <col min="6650" max="6651" width="13.7109375" style="6" customWidth="1"/>
    <col min="6652" max="6652" width="13.42578125" style="6" customWidth="1"/>
    <col min="6653" max="6653" width="13.140625" style="6" customWidth="1"/>
    <col min="6654" max="6654" width="13.42578125" style="6" customWidth="1"/>
    <col min="6655" max="6655" width="13.5703125" style="6" customWidth="1"/>
    <col min="6656" max="6658" width="13.42578125" style="6" customWidth="1"/>
    <col min="6659" max="6659" width="15.7109375" style="6" customWidth="1"/>
    <col min="6660" max="6660" width="2.140625" style="6" customWidth="1"/>
    <col min="6661" max="6661" width="12.28515625" style="6" bestFit="1" customWidth="1"/>
    <col min="6662" max="6901" width="11.42578125" style="6"/>
    <col min="6902" max="6902" width="40.85546875" style="6" customWidth="1"/>
    <col min="6903" max="6903" width="14.42578125" style="6" customWidth="1"/>
    <col min="6904" max="6904" width="13.7109375" style="6" customWidth="1"/>
    <col min="6905" max="6905" width="14.85546875" style="6" customWidth="1"/>
    <col min="6906" max="6907" width="13.7109375" style="6" customWidth="1"/>
    <col min="6908" max="6908" width="13.42578125" style="6" customWidth="1"/>
    <col min="6909" max="6909" width="13.140625" style="6" customWidth="1"/>
    <col min="6910" max="6910" width="13.42578125" style="6" customWidth="1"/>
    <col min="6911" max="6911" width="13.5703125" style="6" customWidth="1"/>
    <col min="6912" max="6914" width="13.42578125" style="6" customWidth="1"/>
    <col min="6915" max="6915" width="15.7109375" style="6" customWidth="1"/>
    <col min="6916" max="6916" width="2.140625" style="6" customWidth="1"/>
    <col min="6917" max="6917" width="12.28515625" style="6" bestFit="1" customWidth="1"/>
    <col min="6918" max="7157" width="11.42578125" style="6"/>
    <col min="7158" max="7158" width="40.85546875" style="6" customWidth="1"/>
    <col min="7159" max="7159" width="14.42578125" style="6" customWidth="1"/>
    <col min="7160" max="7160" width="13.7109375" style="6" customWidth="1"/>
    <col min="7161" max="7161" width="14.85546875" style="6" customWidth="1"/>
    <col min="7162" max="7163" width="13.7109375" style="6" customWidth="1"/>
    <col min="7164" max="7164" width="13.42578125" style="6" customWidth="1"/>
    <col min="7165" max="7165" width="13.140625" style="6" customWidth="1"/>
    <col min="7166" max="7166" width="13.42578125" style="6" customWidth="1"/>
    <col min="7167" max="7167" width="13.5703125" style="6" customWidth="1"/>
    <col min="7168" max="7170" width="13.42578125" style="6" customWidth="1"/>
    <col min="7171" max="7171" width="15.7109375" style="6" customWidth="1"/>
    <col min="7172" max="7172" width="2.140625" style="6" customWidth="1"/>
    <col min="7173" max="7173" width="12.28515625" style="6" bestFit="1" customWidth="1"/>
    <col min="7174" max="7413" width="11.42578125" style="6"/>
    <col min="7414" max="7414" width="40.85546875" style="6" customWidth="1"/>
    <col min="7415" max="7415" width="14.42578125" style="6" customWidth="1"/>
    <col min="7416" max="7416" width="13.7109375" style="6" customWidth="1"/>
    <col min="7417" max="7417" width="14.85546875" style="6" customWidth="1"/>
    <col min="7418" max="7419" width="13.7109375" style="6" customWidth="1"/>
    <col min="7420" max="7420" width="13.42578125" style="6" customWidth="1"/>
    <col min="7421" max="7421" width="13.140625" style="6" customWidth="1"/>
    <col min="7422" max="7422" width="13.42578125" style="6" customWidth="1"/>
    <col min="7423" max="7423" width="13.5703125" style="6" customWidth="1"/>
    <col min="7424" max="7426" width="13.42578125" style="6" customWidth="1"/>
    <col min="7427" max="7427" width="15.7109375" style="6" customWidth="1"/>
    <col min="7428" max="7428" width="2.140625" style="6" customWidth="1"/>
    <col min="7429" max="7429" width="12.28515625" style="6" bestFit="1" customWidth="1"/>
    <col min="7430" max="7669" width="11.42578125" style="6"/>
    <col min="7670" max="7670" width="40.85546875" style="6" customWidth="1"/>
    <col min="7671" max="7671" width="14.42578125" style="6" customWidth="1"/>
    <col min="7672" max="7672" width="13.7109375" style="6" customWidth="1"/>
    <col min="7673" max="7673" width="14.85546875" style="6" customWidth="1"/>
    <col min="7674" max="7675" width="13.7109375" style="6" customWidth="1"/>
    <col min="7676" max="7676" width="13.42578125" style="6" customWidth="1"/>
    <col min="7677" max="7677" width="13.140625" style="6" customWidth="1"/>
    <col min="7678" max="7678" width="13.42578125" style="6" customWidth="1"/>
    <col min="7679" max="7679" width="13.5703125" style="6" customWidth="1"/>
    <col min="7680" max="7682" width="13.42578125" style="6" customWidth="1"/>
    <col min="7683" max="7683" width="15.7109375" style="6" customWidth="1"/>
    <col min="7684" max="7684" width="2.140625" style="6" customWidth="1"/>
    <col min="7685" max="7685" width="12.28515625" style="6" bestFit="1" customWidth="1"/>
    <col min="7686" max="7925" width="11.42578125" style="6"/>
    <col min="7926" max="7926" width="40.85546875" style="6" customWidth="1"/>
    <col min="7927" max="7927" width="14.42578125" style="6" customWidth="1"/>
    <col min="7928" max="7928" width="13.7109375" style="6" customWidth="1"/>
    <col min="7929" max="7929" width="14.85546875" style="6" customWidth="1"/>
    <col min="7930" max="7931" width="13.7109375" style="6" customWidth="1"/>
    <col min="7932" max="7932" width="13.42578125" style="6" customWidth="1"/>
    <col min="7933" max="7933" width="13.140625" style="6" customWidth="1"/>
    <col min="7934" max="7934" width="13.42578125" style="6" customWidth="1"/>
    <col min="7935" max="7935" width="13.5703125" style="6" customWidth="1"/>
    <col min="7936" max="7938" width="13.42578125" style="6" customWidth="1"/>
    <col min="7939" max="7939" width="15.7109375" style="6" customWidth="1"/>
    <col min="7940" max="7940" width="2.140625" style="6" customWidth="1"/>
    <col min="7941" max="7941" width="12.28515625" style="6" bestFit="1" customWidth="1"/>
    <col min="7942" max="8181" width="11.42578125" style="6"/>
    <col min="8182" max="8182" width="40.85546875" style="6" customWidth="1"/>
    <col min="8183" max="8183" width="14.42578125" style="6" customWidth="1"/>
    <col min="8184" max="8184" width="13.7109375" style="6" customWidth="1"/>
    <col min="8185" max="8185" width="14.85546875" style="6" customWidth="1"/>
    <col min="8186" max="8187" width="13.7109375" style="6" customWidth="1"/>
    <col min="8188" max="8188" width="13.42578125" style="6" customWidth="1"/>
    <col min="8189" max="8189" width="13.140625" style="6" customWidth="1"/>
    <col min="8190" max="8190" width="13.42578125" style="6" customWidth="1"/>
    <col min="8191" max="8191" width="13.5703125" style="6" customWidth="1"/>
    <col min="8192" max="8194" width="13.42578125" style="6" customWidth="1"/>
    <col min="8195" max="8195" width="15.7109375" style="6" customWidth="1"/>
    <col min="8196" max="8196" width="2.140625" style="6" customWidth="1"/>
    <col min="8197" max="8197" width="12.28515625" style="6" bestFit="1" customWidth="1"/>
    <col min="8198" max="8437" width="11.42578125" style="6"/>
    <col min="8438" max="8438" width="40.85546875" style="6" customWidth="1"/>
    <col min="8439" max="8439" width="14.42578125" style="6" customWidth="1"/>
    <col min="8440" max="8440" width="13.7109375" style="6" customWidth="1"/>
    <col min="8441" max="8441" width="14.85546875" style="6" customWidth="1"/>
    <col min="8442" max="8443" width="13.7109375" style="6" customWidth="1"/>
    <col min="8444" max="8444" width="13.42578125" style="6" customWidth="1"/>
    <col min="8445" max="8445" width="13.140625" style="6" customWidth="1"/>
    <col min="8446" max="8446" width="13.42578125" style="6" customWidth="1"/>
    <col min="8447" max="8447" width="13.5703125" style="6" customWidth="1"/>
    <col min="8448" max="8450" width="13.42578125" style="6" customWidth="1"/>
    <col min="8451" max="8451" width="15.7109375" style="6" customWidth="1"/>
    <col min="8452" max="8452" width="2.140625" style="6" customWidth="1"/>
    <col min="8453" max="8453" width="12.28515625" style="6" bestFit="1" customWidth="1"/>
    <col min="8454" max="8693" width="11.42578125" style="6"/>
    <col min="8694" max="8694" width="40.85546875" style="6" customWidth="1"/>
    <col min="8695" max="8695" width="14.42578125" style="6" customWidth="1"/>
    <col min="8696" max="8696" width="13.7109375" style="6" customWidth="1"/>
    <col min="8697" max="8697" width="14.85546875" style="6" customWidth="1"/>
    <col min="8698" max="8699" width="13.7109375" style="6" customWidth="1"/>
    <col min="8700" max="8700" width="13.42578125" style="6" customWidth="1"/>
    <col min="8701" max="8701" width="13.140625" style="6" customWidth="1"/>
    <col min="8702" max="8702" width="13.42578125" style="6" customWidth="1"/>
    <col min="8703" max="8703" width="13.5703125" style="6" customWidth="1"/>
    <col min="8704" max="8706" width="13.42578125" style="6" customWidth="1"/>
    <col min="8707" max="8707" width="15.7109375" style="6" customWidth="1"/>
    <col min="8708" max="8708" width="2.140625" style="6" customWidth="1"/>
    <col min="8709" max="8709" width="12.28515625" style="6" bestFit="1" customWidth="1"/>
    <col min="8710" max="8949" width="11.42578125" style="6"/>
    <col min="8950" max="8950" width="40.85546875" style="6" customWidth="1"/>
    <col min="8951" max="8951" width="14.42578125" style="6" customWidth="1"/>
    <col min="8952" max="8952" width="13.7109375" style="6" customWidth="1"/>
    <col min="8953" max="8953" width="14.85546875" style="6" customWidth="1"/>
    <col min="8954" max="8955" width="13.7109375" style="6" customWidth="1"/>
    <col min="8956" max="8956" width="13.42578125" style="6" customWidth="1"/>
    <col min="8957" max="8957" width="13.140625" style="6" customWidth="1"/>
    <col min="8958" max="8958" width="13.42578125" style="6" customWidth="1"/>
    <col min="8959" max="8959" width="13.5703125" style="6" customWidth="1"/>
    <col min="8960" max="8962" width="13.42578125" style="6" customWidth="1"/>
    <col min="8963" max="8963" width="15.7109375" style="6" customWidth="1"/>
    <col min="8964" max="8964" width="2.140625" style="6" customWidth="1"/>
    <col min="8965" max="8965" width="12.28515625" style="6" bestFit="1" customWidth="1"/>
    <col min="8966" max="9205" width="11.42578125" style="6"/>
    <col min="9206" max="9206" width="40.85546875" style="6" customWidth="1"/>
    <col min="9207" max="9207" width="14.42578125" style="6" customWidth="1"/>
    <col min="9208" max="9208" width="13.7109375" style="6" customWidth="1"/>
    <col min="9209" max="9209" width="14.85546875" style="6" customWidth="1"/>
    <col min="9210" max="9211" width="13.7109375" style="6" customWidth="1"/>
    <col min="9212" max="9212" width="13.42578125" style="6" customWidth="1"/>
    <col min="9213" max="9213" width="13.140625" style="6" customWidth="1"/>
    <col min="9214" max="9214" width="13.42578125" style="6" customWidth="1"/>
    <col min="9215" max="9215" width="13.5703125" style="6" customWidth="1"/>
    <col min="9216" max="9218" width="13.42578125" style="6" customWidth="1"/>
    <col min="9219" max="9219" width="15.7109375" style="6" customWidth="1"/>
    <col min="9220" max="9220" width="2.140625" style="6" customWidth="1"/>
    <col min="9221" max="9221" width="12.28515625" style="6" bestFit="1" customWidth="1"/>
    <col min="9222" max="9461" width="11.42578125" style="6"/>
    <col min="9462" max="9462" width="40.85546875" style="6" customWidth="1"/>
    <col min="9463" max="9463" width="14.42578125" style="6" customWidth="1"/>
    <col min="9464" max="9464" width="13.7109375" style="6" customWidth="1"/>
    <col min="9465" max="9465" width="14.85546875" style="6" customWidth="1"/>
    <col min="9466" max="9467" width="13.7109375" style="6" customWidth="1"/>
    <col min="9468" max="9468" width="13.42578125" style="6" customWidth="1"/>
    <col min="9469" max="9469" width="13.140625" style="6" customWidth="1"/>
    <col min="9470" max="9470" width="13.42578125" style="6" customWidth="1"/>
    <col min="9471" max="9471" width="13.5703125" style="6" customWidth="1"/>
    <col min="9472" max="9474" width="13.42578125" style="6" customWidth="1"/>
    <col min="9475" max="9475" width="15.7109375" style="6" customWidth="1"/>
    <col min="9476" max="9476" width="2.140625" style="6" customWidth="1"/>
    <col min="9477" max="9477" width="12.28515625" style="6" bestFit="1" customWidth="1"/>
    <col min="9478" max="9717" width="11.42578125" style="6"/>
    <col min="9718" max="9718" width="40.85546875" style="6" customWidth="1"/>
    <col min="9719" max="9719" width="14.42578125" style="6" customWidth="1"/>
    <col min="9720" max="9720" width="13.7109375" style="6" customWidth="1"/>
    <col min="9721" max="9721" width="14.85546875" style="6" customWidth="1"/>
    <col min="9722" max="9723" width="13.7109375" style="6" customWidth="1"/>
    <col min="9724" max="9724" width="13.42578125" style="6" customWidth="1"/>
    <col min="9725" max="9725" width="13.140625" style="6" customWidth="1"/>
    <col min="9726" max="9726" width="13.42578125" style="6" customWidth="1"/>
    <col min="9727" max="9727" width="13.5703125" style="6" customWidth="1"/>
    <col min="9728" max="9730" width="13.42578125" style="6" customWidth="1"/>
    <col min="9731" max="9731" width="15.7109375" style="6" customWidth="1"/>
    <col min="9732" max="9732" width="2.140625" style="6" customWidth="1"/>
    <col min="9733" max="9733" width="12.28515625" style="6" bestFit="1" customWidth="1"/>
    <col min="9734" max="9973" width="11.42578125" style="6"/>
    <col min="9974" max="9974" width="40.85546875" style="6" customWidth="1"/>
    <col min="9975" max="9975" width="14.42578125" style="6" customWidth="1"/>
    <col min="9976" max="9976" width="13.7109375" style="6" customWidth="1"/>
    <col min="9977" max="9977" width="14.85546875" style="6" customWidth="1"/>
    <col min="9978" max="9979" width="13.7109375" style="6" customWidth="1"/>
    <col min="9980" max="9980" width="13.42578125" style="6" customWidth="1"/>
    <col min="9981" max="9981" width="13.140625" style="6" customWidth="1"/>
    <col min="9982" max="9982" width="13.42578125" style="6" customWidth="1"/>
    <col min="9983" max="9983" width="13.5703125" style="6" customWidth="1"/>
    <col min="9984" max="9986" width="13.42578125" style="6" customWidth="1"/>
    <col min="9987" max="9987" width="15.7109375" style="6" customWidth="1"/>
    <col min="9988" max="9988" width="2.140625" style="6" customWidth="1"/>
    <col min="9989" max="9989" width="12.28515625" style="6" bestFit="1" customWidth="1"/>
    <col min="9990" max="10229" width="11.42578125" style="6"/>
    <col min="10230" max="10230" width="40.85546875" style="6" customWidth="1"/>
    <col min="10231" max="10231" width="14.42578125" style="6" customWidth="1"/>
    <col min="10232" max="10232" width="13.7109375" style="6" customWidth="1"/>
    <col min="10233" max="10233" width="14.85546875" style="6" customWidth="1"/>
    <col min="10234" max="10235" width="13.7109375" style="6" customWidth="1"/>
    <col min="10236" max="10236" width="13.42578125" style="6" customWidth="1"/>
    <col min="10237" max="10237" width="13.140625" style="6" customWidth="1"/>
    <col min="10238" max="10238" width="13.42578125" style="6" customWidth="1"/>
    <col min="10239" max="10239" width="13.5703125" style="6" customWidth="1"/>
    <col min="10240" max="10242" width="13.42578125" style="6" customWidth="1"/>
    <col min="10243" max="10243" width="15.7109375" style="6" customWidth="1"/>
    <col min="10244" max="10244" width="2.140625" style="6" customWidth="1"/>
    <col min="10245" max="10245" width="12.28515625" style="6" bestFit="1" customWidth="1"/>
    <col min="10246" max="10485" width="11.42578125" style="6"/>
    <col min="10486" max="10486" width="40.85546875" style="6" customWidth="1"/>
    <col min="10487" max="10487" width="14.42578125" style="6" customWidth="1"/>
    <col min="10488" max="10488" width="13.7109375" style="6" customWidth="1"/>
    <col min="10489" max="10489" width="14.85546875" style="6" customWidth="1"/>
    <col min="10490" max="10491" width="13.7109375" style="6" customWidth="1"/>
    <col min="10492" max="10492" width="13.42578125" style="6" customWidth="1"/>
    <col min="10493" max="10493" width="13.140625" style="6" customWidth="1"/>
    <col min="10494" max="10494" width="13.42578125" style="6" customWidth="1"/>
    <col min="10495" max="10495" width="13.5703125" style="6" customWidth="1"/>
    <col min="10496" max="10498" width="13.42578125" style="6" customWidth="1"/>
    <col min="10499" max="10499" width="15.7109375" style="6" customWidth="1"/>
    <col min="10500" max="10500" width="2.140625" style="6" customWidth="1"/>
    <col min="10501" max="10501" width="12.28515625" style="6" bestFit="1" customWidth="1"/>
    <col min="10502" max="10741" width="11.42578125" style="6"/>
    <col min="10742" max="10742" width="40.85546875" style="6" customWidth="1"/>
    <col min="10743" max="10743" width="14.42578125" style="6" customWidth="1"/>
    <col min="10744" max="10744" width="13.7109375" style="6" customWidth="1"/>
    <col min="10745" max="10745" width="14.85546875" style="6" customWidth="1"/>
    <col min="10746" max="10747" width="13.7109375" style="6" customWidth="1"/>
    <col min="10748" max="10748" width="13.42578125" style="6" customWidth="1"/>
    <col min="10749" max="10749" width="13.140625" style="6" customWidth="1"/>
    <col min="10750" max="10750" width="13.42578125" style="6" customWidth="1"/>
    <col min="10751" max="10751" width="13.5703125" style="6" customWidth="1"/>
    <col min="10752" max="10754" width="13.42578125" style="6" customWidth="1"/>
    <col min="10755" max="10755" width="15.7109375" style="6" customWidth="1"/>
    <col min="10756" max="10756" width="2.140625" style="6" customWidth="1"/>
    <col min="10757" max="10757" width="12.28515625" style="6" bestFit="1" customWidth="1"/>
    <col min="10758" max="10997" width="11.42578125" style="6"/>
    <col min="10998" max="10998" width="40.85546875" style="6" customWidth="1"/>
    <col min="10999" max="10999" width="14.42578125" style="6" customWidth="1"/>
    <col min="11000" max="11000" width="13.7109375" style="6" customWidth="1"/>
    <col min="11001" max="11001" width="14.85546875" style="6" customWidth="1"/>
    <col min="11002" max="11003" width="13.7109375" style="6" customWidth="1"/>
    <col min="11004" max="11004" width="13.42578125" style="6" customWidth="1"/>
    <col min="11005" max="11005" width="13.140625" style="6" customWidth="1"/>
    <col min="11006" max="11006" width="13.42578125" style="6" customWidth="1"/>
    <col min="11007" max="11007" width="13.5703125" style="6" customWidth="1"/>
    <col min="11008" max="11010" width="13.42578125" style="6" customWidth="1"/>
    <col min="11011" max="11011" width="15.7109375" style="6" customWidth="1"/>
    <col min="11012" max="11012" width="2.140625" style="6" customWidth="1"/>
    <col min="11013" max="11013" width="12.28515625" style="6" bestFit="1" customWidth="1"/>
    <col min="11014" max="11253" width="11.42578125" style="6"/>
    <col min="11254" max="11254" width="40.85546875" style="6" customWidth="1"/>
    <col min="11255" max="11255" width="14.42578125" style="6" customWidth="1"/>
    <col min="11256" max="11256" width="13.7109375" style="6" customWidth="1"/>
    <col min="11257" max="11257" width="14.85546875" style="6" customWidth="1"/>
    <col min="11258" max="11259" width="13.7109375" style="6" customWidth="1"/>
    <col min="11260" max="11260" width="13.42578125" style="6" customWidth="1"/>
    <col min="11261" max="11261" width="13.140625" style="6" customWidth="1"/>
    <col min="11262" max="11262" width="13.42578125" style="6" customWidth="1"/>
    <col min="11263" max="11263" width="13.5703125" style="6" customWidth="1"/>
    <col min="11264" max="11266" width="13.42578125" style="6" customWidth="1"/>
    <col min="11267" max="11267" width="15.7109375" style="6" customWidth="1"/>
    <col min="11268" max="11268" width="2.140625" style="6" customWidth="1"/>
    <col min="11269" max="11269" width="12.28515625" style="6" bestFit="1" customWidth="1"/>
    <col min="11270" max="11509" width="11.42578125" style="6"/>
    <col min="11510" max="11510" width="40.85546875" style="6" customWidth="1"/>
    <col min="11511" max="11511" width="14.42578125" style="6" customWidth="1"/>
    <col min="11512" max="11512" width="13.7109375" style="6" customWidth="1"/>
    <col min="11513" max="11513" width="14.85546875" style="6" customWidth="1"/>
    <col min="11514" max="11515" width="13.7109375" style="6" customWidth="1"/>
    <col min="11516" max="11516" width="13.42578125" style="6" customWidth="1"/>
    <col min="11517" max="11517" width="13.140625" style="6" customWidth="1"/>
    <col min="11518" max="11518" width="13.42578125" style="6" customWidth="1"/>
    <col min="11519" max="11519" width="13.5703125" style="6" customWidth="1"/>
    <col min="11520" max="11522" width="13.42578125" style="6" customWidth="1"/>
    <col min="11523" max="11523" width="15.7109375" style="6" customWidth="1"/>
    <col min="11524" max="11524" width="2.140625" style="6" customWidth="1"/>
    <col min="11525" max="11525" width="12.28515625" style="6" bestFit="1" customWidth="1"/>
    <col min="11526" max="11765" width="11.42578125" style="6"/>
    <col min="11766" max="11766" width="40.85546875" style="6" customWidth="1"/>
    <col min="11767" max="11767" width="14.42578125" style="6" customWidth="1"/>
    <col min="11768" max="11768" width="13.7109375" style="6" customWidth="1"/>
    <col min="11769" max="11769" width="14.85546875" style="6" customWidth="1"/>
    <col min="11770" max="11771" width="13.7109375" style="6" customWidth="1"/>
    <col min="11772" max="11772" width="13.42578125" style="6" customWidth="1"/>
    <col min="11773" max="11773" width="13.140625" style="6" customWidth="1"/>
    <col min="11774" max="11774" width="13.42578125" style="6" customWidth="1"/>
    <col min="11775" max="11775" width="13.5703125" style="6" customWidth="1"/>
    <col min="11776" max="11778" width="13.42578125" style="6" customWidth="1"/>
    <col min="11779" max="11779" width="15.7109375" style="6" customWidth="1"/>
    <col min="11780" max="11780" width="2.140625" style="6" customWidth="1"/>
    <col min="11781" max="11781" width="12.28515625" style="6" bestFit="1" customWidth="1"/>
    <col min="11782" max="12021" width="11.42578125" style="6"/>
    <col min="12022" max="12022" width="40.85546875" style="6" customWidth="1"/>
    <col min="12023" max="12023" width="14.42578125" style="6" customWidth="1"/>
    <col min="12024" max="12024" width="13.7109375" style="6" customWidth="1"/>
    <col min="12025" max="12025" width="14.85546875" style="6" customWidth="1"/>
    <col min="12026" max="12027" width="13.7109375" style="6" customWidth="1"/>
    <col min="12028" max="12028" width="13.42578125" style="6" customWidth="1"/>
    <col min="12029" max="12029" width="13.140625" style="6" customWidth="1"/>
    <col min="12030" max="12030" width="13.42578125" style="6" customWidth="1"/>
    <col min="12031" max="12031" width="13.5703125" style="6" customWidth="1"/>
    <col min="12032" max="12034" width="13.42578125" style="6" customWidth="1"/>
    <col min="12035" max="12035" width="15.7109375" style="6" customWidth="1"/>
    <col min="12036" max="12036" width="2.140625" style="6" customWidth="1"/>
    <col min="12037" max="12037" width="12.28515625" style="6" bestFit="1" customWidth="1"/>
    <col min="12038" max="12277" width="11.42578125" style="6"/>
    <col min="12278" max="12278" width="40.85546875" style="6" customWidth="1"/>
    <col min="12279" max="12279" width="14.42578125" style="6" customWidth="1"/>
    <col min="12280" max="12280" width="13.7109375" style="6" customWidth="1"/>
    <col min="12281" max="12281" width="14.85546875" style="6" customWidth="1"/>
    <col min="12282" max="12283" width="13.7109375" style="6" customWidth="1"/>
    <col min="12284" max="12284" width="13.42578125" style="6" customWidth="1"/>
    <col min="12285" max="12285" width="13.140625" style="6" customWidth="1"/>
    <col min="12286" max="12286" width="13.42578125" style="6" customWidth="1"/>
    <col min="12287" max="12287" width="13.5703125" style="6" customWidth="1"/>
    <col min="12288" max="12290" width="13.42578125" style="6" customWidth="1"/>
    <col min="12291" max="12291" width="15.7109375" style="6" customWidth="1"/>
    <col min="12292" max="12292" width="2.140625" style="6" customWidth="1"/>
    <col min="12293" max="12293" width="12.28515625" style="6" bestFit="1" customWidth="1"/>
    <col min="12294" max="12533" width="11.42578125" style="6"/>
    <col min="12534" max="12534" width="40.85546875" style="6" customWidth="1"/>
    <col min="12535" max="12535" width="14.42578125" style="6" customWidth="1"/>
    <col min="12536" max="12536" width="13.7109375" style="6" customWidth="1"/>
    <col min="12537" max="12537" width="14.85546875" style="6" customWidth="1"/>
    <col min="12538" max="12539" width="13.7109375" style="6" customWidth="1"/>
    <col min="12540" max="12540" width="13.42578125" style="6" customWidth="1"/>
    <col min="12541" max="12541" width="13.140625" style="6" customWidth="1"/>
    <col min="12542" max="12542" width="13.42578125" style="6" customWidth="1"/>
    <col min="12543" max="12543" width="13.5703125" style="6" customWidth="1"/>
    <col min="12544" max="12546" width="13.42578125" style="6" customWidth="1"/>
    <col min="12547" max="12547" width="15.7109375" style="6" customWidth="1"/>
    <col min="12548" max="12548" width="2.140625" style="6" customWidth="1"/>
    <col min="12549" max="12549" width="12.28515625" style="6" bestFit="1" customWidth="1"/>
    <col min="12550" max="12789" width="11.42578125" style="6"/>
    <col min="12790" max="12790" width="40.85546875" style="6" customWidth="1"/>
    <col min="12791" max="12791" width="14.42578125" style="6" customWidth="1"/>
    <col min="12792" max="12792" width="13.7109375" style="6" customWidth="1"/>
    <col min="12793" max="12793" width="14.85546875" style="6" customWidth="1"/>
    <col min="12794" max="12795" width="13.7109375" style="6" customWidth="1"/>
    <col min="12796" max="12796" width="13.42578125" style="6" customWidth="1"/>
    <col min="12797" max="12797" width="13.140625" style="6" customWidth="1"/>
    <col min="12798" max="12798" width="13.42578125" style="6" customWidth="1"/>
    <col min="12799" max="12799" width="13.5703125" style="6" customWidth="1"/>
    <col min="12800" max="12802" width="13.42578125" style="6" customWidth="1"/>
    <col min="12803" max="12803" width="15.7109375" style="6" customWidth="1"/>
    <col min="12804" max="12804" width="2.140625" style="6" customWidth="1"/>
    <col min="12805" max="12805" width="12.28515625" style="6" bestFit="1" customWidth="1"/>
    <col min="12806" max="13045" width="11.42578125" style="6"/>
    <col min="13046" max="13046" width="40.85546875" style="6" customWidth="1"/>
    <col min="13047" max="13047" width="14.42578125" style="6" customWidth="1"/>
    <col min="13048" max="13048" width="13.7109375" style="6" customWidth="1"/>
    <col min="13049" max="13049" width="14.85546875" style="6" customWidth="1"/>
    <col min="13050" max="13051" width="13.7109375" style="6" customWidth="1"/>
    <col min="13052" max="13052" width="13.42578125" style="6" customWidth="1"/>
    <col min="13053" max="13053" width="13.140625" style="6" customWidth="1"/>
    <col min="13054" max="13054" width="13.42578125" style="6" customWidth="1"/>
    <col min="13055" max="13055" width="13.5703125" style="6" customWidth="1"/>
    <col min="13056" max="13058" width="13.42578125" style="6" customWidth="1"/>
    <col min="13059" max="13059" width="15.7109375" style="6" customWidth="1"/>
    <col min="13060" max="13060" width="2.140625" style="6" customWidth="1"/>
    <col min="13061" max="13061" width="12.28515625" style="6" bestFit="1" customWidth="1"/>
    <col min="13062" max="13301" width="11.42578125" style="6"/>
    <col min="13302" max="13302" width="40.85546875" style="6" customWidth="1"/>
    <col min="13303" max="13303" width="14.42578125" style="6" customWidth="1"/>
    <col min="13304" max="13304" width="13.7109375" style="6" customWidth="1"/>
    <col min="13305" max="13305" width="14.85546875" style="6" customWidth="1"/>
    <col min="13306" max="13307" width="13.7109375" style="6" customWidth="1"/>
    <col min="13308" max="13308" width="13.42578125" style="6" customWidth="1"/>
    <col min="13309" max="13309" width="13.140625" style="6" customWidth="1"/>
    <col min="13310" max="13310" width="13.42578125" style="6" customWidth="1"/>
    <col min="13311" max="13311" width="13.5703125" style="6" customWidth="1"/>
    <col min="13312" max="13314" width="13.42578125" style="6" customWidth="1"/>
    <col min="13315" max="13315" width="15.7109375" style="6" customWidth="1"/>
    <col min="13316" max="13316" width="2.140625" style="6" customWidth="1"/>
    <col min="13317" max="13317" width="12.28515625" style="6" bestFit="1" customWidth="1"/>
    <col min="13318" max="13557" width="11.42578125" style="6"/>
    <col min="13558" max="13558" width="40.85546875" style="6" customWidth="1"/>
    <col min="13559" max="13559" width="14.42578125" style="6" customWidth="1"/>
    <col min="13560" max="13560" width="13.7109375" style="6" customWidth="1"/>
    <col min="13561" max="13561" width="14.85546875" style="6" customWidth="1"/>
    <col min="13562" max="13563" width="13.7109375" style="6" customWidth="1"/>
    <col min="13564" max="13564" width="13.42578125" style="6" customWidth="1"/>
    <col min="13565" max="13565" width="13.140625" style="6" customWidth="1"/>
    <col min="13566" max="13566" width="13.42578125" style="6" customWidth="1"/>
    <col min="13567" max="13567" width="13.5703125" style="6" customWidth="1"/>
    <col min="13568" max="13570" width="13.42578125" style="6" customWidth="1"/>
    <col min="13571" max="13571" width="15.7109375" style="6" customWidth="1"/>
    <col min="13572" max="13572" width="2.140625" style="6" customWidth="1"/>
    <col min="13573" max="13573" width="12.28515625" style="6" bestFit="1" customWidth="1"/>
    <col min="13574" max="13813" width="11.42578125" style="6"/>
    <col min="13814" max="13814" width="40.85546875" style="6" customWidth="1"/>
    <col min="13815" max="13815" width="14.42578125" style="6" customWidth="1"/>
    <col min="13816" max="13816" width="13.7109375" style="6" customWidth="1"/>
    <col min="13817" max="13817" width="14.85546875" style="6" customWidth="1"/>
    <col min="13818" max="13819" width="13.7109375" style="6" customWidth="1"/>
    <col min="13820" max="13820" width="13.42578125" style="6" customWidth="1"/>
    <col min="13821" max="13821" width="13.140625" style="6" customWidth="1"/>
    <col min="13822" max="13822" width="13.42578125" style="6" customWidth="1"/>
    <col min="13823" max="13823" width="13.5703125" style="6" customWidth="1"/>
    <col min="13824" max="13826" width="13.42578125" style="6" customWidth="1"/>
    <col min="13827" max="13827" width="15.7109375" style="6" customWidth="1"/>
    <col min="13828" max="13828" width="2.140625" style="6" customWidth="1"/>
    <col min="13829" max="13829" width="12.28515625" style="6" bestFit="1" customWidth="1"/>
    <col min="13830" max="14069" width="11.42578125" style="6"/>
    <col min="14070" max="14070" width="40.85546875" style="6" customWidth="1"/>
    <col min="14071" max="14071" width="14.42578125" style="6" customWidth="1"/>
    <col min="14072" max="14072" width="13.7109375" style="6" customWidth="1"/>
    <col min="14073" max="14073" width="14.85546875" style="6" customWidth="1"/>
    <col min="14074" max="14075" width="13.7109375" style="6" customWidth="1"/>
    <col min="14076" max="14076" width="13.42578125" style="6" customWidth="1"/>
    <col min="14077" max="14077" width="13.140625" style="6" customWidth="1"/>
    <col min="14078" max="14078" width="13.42578125" style="6" customWidth="1"/>
    <col min="14079" max="14079" width="13.5703125" style="6" customWidth="1"/>
    <col min="14080" max="14082" width="13.42578125" style="6" customWidth="1"/>
    <col min="14083" max="14083" width="15.7109375" style="6" customWidth="1"/>
    <col min="14084" max="14084" width="2.140625" style="6" customWidth="1"/>
    <col min="14085" max="14085" width="12.28515625" style="6" bestFit="1" customWidth="1"/>
    <col min="14086" max="14325" width="11.42578125" style="6"/>
    <col min="14326" max="14326" width="40.85546875" style="6" customWidth="1"/>
    <col min="14327" max="14327" width="14.42578125" style="6" customWidth="1"/>
    <col min="14328" max="14328" width="13.7109375" style="6" customWidth="1"/>
    <col min="14329" max="14329" width="14.85546875" style="6" customWidth="1"/>
    <col min="14330" max="14331" width="13.7109375" style="6" customWidth="1"/>
    <col min="14332" max="14332" width="13.42578125" style="6" customWidth="1"/>
    <col min="14333" max="14333" width="13.140625" style="6" customWidth="1"/>
    <col min="14334" max="14334" width="13.42578125" style="6" customWidth="1"/>
    <col min="14335" max="14335" width="13.5703125" style="6" customWidth="1"/>
    <col min="14336" max="14338" width="13.42578125" style="6" customWidth="1"/>
    <col min="14339" max="14339" width="15.7109375" style="6" customWidth="1"/>
    <col min="14340" max="14340" width="2.140625" style="6" customWidth="1"/>
    <col min="14341" max="14341" width="12.28515625" style="6" bestFit="1" customWidth="1"/>
    <col min="14342" max="14581" width="11.42578125" style="6"/>
    <col min="14582" max="14582" width="40.85546875" style="6" customWidth="1"/>
    <col min="14583" max="14583" width="14.42578125" style="6" customWidth="1"/>
    <col min="14584" max="14584" width="13.7109375" style="6" customWidth="1"/>
    <col min="14585" max="14585" width="14.85546875" style="6" customWidth="1"/>
    <col min="14586" max="14587" width="13.7109375" style="6" customWidth="1"/>
    <col min="14588" max="14588" width="13.42578125" style="6" customWidth="1"/>
    <col min="14589" max="14589" width="13.140625" style="6" customWidth="1"/>
    <col min="14590" max="14590" width="13.42578125" style="6" customWidth="1"/>
    <col min="14591" max="14591" width="13.5703125" style="6" customWidth="1"/>
    <col min="14592" max="14594" width="13.42578125" style="6" customWidth="1"/>
    <col min="14595" max="14595" width="15.7109375" style="6" customWidth="1"/>
    <col min="14596" max="14596" width="2.140625" style="6" customWidth="1"/>
    <col min="14597" max="14597" width="12.28515625" style="6" bestFit="1" customWidth="1"/>
    <col min="14598" max="14837" width="11.42578125" style="6"/>
    <col min="14838" max="14838" width="40.85546875" style="6" customWidth="1"/>
    <col min="14839" max="14839" width="14.42578125" style="6" customWidth="1"/>
    <col min="14840" max="14840" width="13.7109375" style="6" customWidth="1"/>
    <col min="14841" max="14841" width="14.85546875" style="6" customWidth="1"/>
    <col min="14842" max="14843" width="13.7109375" style="6" customWidth="1"/>
    <col min="14844" max="14844" width="13.42578125" style="6" customWidth="1"/>
    <col min="14845" max="14845" width="13.140625" style="6" customWidth="1"/>
    <col min="14846" max="14846" width="13.42578125" style="6" customWidth="1"/>
    <col min="14847" max="14847" width="13.5703125" style="6" customWidth="1"/>
    <col min="14848" max="14850" width="13.42578125" style="6" customWidth="1"/>
    <col min="14851" max="14851" width="15.7109375" style="6" customWidth="1"/>
    <col min="14852" max="14852" width="2.140625" style="6" customWidth="1"/>
    <col min="14853" max="14853" width="12.28515625" style="6" bestFit="1" customWidth="1"/>
    <col min="14854" max="15093" width="11.42578125" style="6"/>
    <col min="15094" max="15094" width="40.85546875" style="6" customWidth="1"/>
    <col min="15095" max="15095" width="14.42578125" style="6" customWidth="1"/>
    <col min="15096" max="15096" width="13.7109375" style="6" customWidth="1"/>
    <col min="15097" max="15097" width="14.85546875" style="6" customWidth="1"/>
    <col min="15098" max="15099" width="13.7109375" style="6" customWidth="1"/>
    <col min="15100" max="15100" width="13.42578125" style="6" customWidth="1"/>
    <col min="15101" max="15101" width="13.140625" style="6" customWidth="1"/>
    <col min="15102" max="15102" width="13.42578125" style="6" customWidth="1"/>
    <col min="15103" max="15103" width="13.5703125" style="6" customWidth="1"/>
    <col min="15104" max="15106" width="13.42578125" style="6" customWidth="1"/>
    <col min="15107" max="15107" width="15.7109375" style="6" customWidth="1"/>
    <col min="15108" max="15108" width="2.140625" style="6" customWidth="1"/>
    <col min="15109" max="15109" width="12.28515625" style="6" bestFit="1" customWidth="1"/>
    <col min="15110" max="15349" width="11.42578125" style="6"/>
    <col min="15350" max="15350" width="40.85546875" style="6" customWidth="1"/>
    <col min="15351" max="15351" width="14.42578125" style="6" customWidth="1"/>
    <col min="15352" max="15352" width="13.7109375" style="6" customWidth="1"/>
    <col min="15353" max="15353" width="14.85546875" style="6" customWidth="1"/>
    <col min="15354" max="15355" width="13.7109375" style="6" customWidth="1"/>
    <col min="15356" max="15356" width="13.42578125" style="6" customWidth="1"/>
    <col min="15357" max="15357" width="13.140625" style="6" customWidth="1"/>
    <col min="15358" max="15358" width="13.42578125" style="6" customWidth="1"/>
    <col min="15359" max="15359" width="13.5703125" style="6" customWidth="1"/>
    <col min="15360" max="15362" width="13.42578125" style="6" customWidth="1"/>
    <col min="15363" max="15363" width="15.7109375" style="6" customWidth="1"/>
    <col min="15364" max="15364" width="2.140625" style="6" customWidth="1"/>
    <col min="15365" max="15365" width="12.28515625" style="6" bestFit="1" customWidth="1"/>
    <col min="15366" max="15605" width="11.42578125" style="6"/>
    <col min="15606" max="15606" width="40.85546875" style="6" customWidth="1"/>
    <col min="15607" max="15607" width="14.42578125" style="6" customWidth="1"/>
    <col min="15608" max="15608" width="13.7109375" style="6" customWidth="1"/>
    <col min="15609" max="15609" width="14.85546875" style="6" customWidth="1"/>
    <col min="15610" max="15611" width="13.7109375" style="6" customWidth="1"/>
    <col min="15612" max="15612" width="13.42578125" style="6" customWidth="1"/>
    <col min="15613" max="15613" width="13.140625" style="6" customWidth="1"/>
    <col min="15614" max="15614" width="13.42578125" style="6" customWidth="1"/>
    <col min="15615" max="15615" width="13.5703125" style="6" customWidth="1"/>
    <col min="15616" max="15618" width="13.42578125" style="6" customWidth="1"/>
    <col min="15619" max="15619" width="15.7109375" style="6" customWidth="1"/>
    <col min="15620" max="15620" width="2.140625" style="6" customWidth="1"/>
    <col min="15621" max="15621" width="12.28515625" style="6" bestFit="1" customWidth="1"/>
    <col min="15622" max="15861" width="11.42578125" style="6"/>
    <col min="15862" max="15862" width="40.85546875" style="6" customWidth="1"/>
    <col min="15863" max="15863" width="14.42578125" style="6" customWidth="1"/>
    <col min="15864" max="15864" width="13.7109375" style="6" customWidth="1"/>
    <col min="15865" max="15865" width="14.85546875" style="6" customWidth="1"/>
    <col min="15866" max="15867" width="13.7109375" style="6" customWidth="1"/>
    <col min="15868" max="15868" width="13.42578125" style="6" customWidth="1"/>
    <col min="15869" max="15869" width="13.140625" style="6" customWidth="1"/>
    <col min="15870" max="15870" width="13.42578125" style="6" customWidth="1"/>
    <col min="15871" max="15871" width="13.5703125" style="6" customWidth="1"/>
    <col min="15872" max="15874" width="13.42578125" style="6" customWidth="1"/>
    <col min="15875" max="15875" width="15.7109375" style="6" customWidth="1"/>
    <col min="15876" max="15876" width="2.140625" style="6" customWidth="1"/>
    <col min="15877" max="15877" width="12.28515625" style="6" bestFit="1" customWidth="1"/>
    <col min="15878" max="16117" width="11.42578125" style="6"/>
    <col min="16118" max="16118" width="40.85546875" style="6" customWidth="1"/>
    <col min="16119" max="16119" width="14.42578125" style="6" customWidth="1"/>
    <col min="16120" max="16120" width="13.7109375" style="6" customWidth="1"/>
    <col min="16121" max="16121" width="14.85546875" style="6" customWidth="1"/>
    <col min="16122" max="16123" width="13.7109375" style="6" customWidth="1"/>
    <col min="16124" max="16124" width="13.42578125" style="6" customWidth="1"/>
    <col min="16125" max="16125" width="13.140625" style="6" customWidth="1"/>
    <col min="16126" max="16126" width="13.42578125" style="6" customWidth="1"/>
    <col min="16127" max="16127" width="13.5703125" style="6" customWidth="1"/>
    <col min="16128" max="16130" width="13.42578125" style="6" customWidth="1"/>
    <col min="16131" max="16131" width="15.7109375" style="6" customWidth="1"/>
    <col min="16132" max="16132" width="2.140625" style="6" customWidth="1"/>
    <col min="16133" max="16133" width="12.28515625" style="6" bestFit="1" customWidth="1"/>
    <col min="16134" max="16384" width="11.42578125" style="6"/>
  </cols>
  <sheetData>
    <row r="1" spans="1:33" x14ac:dyDescent="0.2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33" x14ac:dyDescent="0.2">
      <c r="A2" s="115" t="s">
        <v>115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33" x14ac:dyDescent="0.2">
      <c r="A3" s="116" t="s">
        <v>116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33" ht="12.75" customHeight="1" x14ac:dyDescent="0.2">
      <c r="A4" s="13"/>
      <c r="B4" s="13"/>
      <c r="C4" s="13"/>
      <c r="D4" s="13"/>
      <c r="E4" s="13"/>
      <c r="F4" s="13"/>
    </row>
    <row r="5" spans="1:33" ht="12.75" customHeight="1" x14ac:dyDescent="0.2">
      <c r="A5" s="14"/>
      <c r="B5" s="117">
        <v>2015</v>
      </c>
      <c r="C5" s="117"/>
      <c r="D5" s="117"/>
      <c r="E5" s="117"/>
      <c r="F5" s="117"/>
      <c r="G5" s="118" t="s">
        <v>117</v>
      </c>
      <c r="H5" s="118"/>
      <c r="I5" s="118"/>
      <c r="J5" s="118"/>
      <c r="K5" s="118"/>
      <c r="L5" s="118"/>
      <c r="M5" s="118"/>
    </row>
    <row r="6" spans="1:33" x14ac:dyDescent="0.2">
      <c r="A6" s="119" t="s">
        <v>1</v>
      </c>
      <c r="B6" s="117"/>
      <c r="C6" s="117"/>
      <c r="D6" s="117"/>
      <c r="E6" s="117"/>
      <c r="F6" s="117"/>
      <c r="G6" s="118"/>
      <c r="H6" s="118"/>
      <c r="I6" s="118"/>
      <c r="J6" s="118"/>
      <c r="K6" s="118"/>
      <c r="L6" s="118"/>
      <c r="M6" s="118"/>
      <c r="Q6" s="114" t="s">
        <v>123</v>
      </c>
      <c r="R6" s="114"/>
      <c r="S6" s="114"/>
      <c r="T6" s="109">
        <v>2017</v>
      </c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</row>
    <row r="7" spans="1:33" ht="12.75" customHeight="1" x14ac:dyDescent="0.2">
      <c r="A7" s="119"/>
      <c r="B7" s="107" t="s">
        <v>9</v>
      </c>
      <c r="C7" s="107" t="s">
        <v>10</v>
      </c>
      <c r="D7" s="107" t="s">
        <v>11</v>
      </c>
      <c r="E7" s="107" t="s">
        <v>12</v>
      </c>
      <c r="F7" s="107" t="s">
        <v>13</v>
      </c>
      <c r="G7" s="107" t="s">
        <v>2</v>
      </c>
      <c r="H7" s="107" t="s">
        <v>3</v>
      </c>
      <c r="I7" s="107" t="s">
        <v>4</v>
      </c>
      <c r="J7" s="107" t="s">
        <v>5</v>
      </c>
      <c r="K7" s="107" t="s">
        <v>6</v>
      </c>
      <c r="L7" s="107" t="s">
        <v>7</v>
      </c>
      <c r="M7" s="107" t="s">
        <v>8</v>
      </c>
      <c r="N7" s="30" t="s">
        <v>125</v>
      </c>
      <c r="O7" s="112" t="s">
        <v>118</v>
      </c>
      <c r="P7" s="112" t="s">
        <v>119</v>
      </c>
      <c r="Q7" s="112" t="s">
        <v>120</v>
      </c>
      <c r="R7" s="112" t="s">
        <v>121</v>
      </c>
      <c r="S7" s="112" t="s">
        <v>122</v>
      </c>
      <c r="T7" s="107" t="s">
        <v>2</v>
      </c>
      <c r="U7" s="107" t="s">
        <v>3</v>
      </c>
      <c r="V7" s="107" t="s">
        <v>4</v>
      </c>
      <c r="W7" s="107" t="s">
        <v>5</v>
      </c>
      <c r="X7" s="107" t="s">
        <v>6</v>
      </c>
      <c r="Y7" s="107" t="s">
        <v>7</v>
      </c>
      <c r="Z7" s="107" t="s">
        <v>8</v>
      </c>
      <c r="AA7" s="107" t="s">
        <v>9</v>
      </c>
      <c r="AB7" s="107" t="s">
        <v>10</v>
      </c>
      <c r="AC7" s="107" t="s">
        <v>11</v>
      </c>
      <c r="AD7" s="107" t="s">
        <v>12</v>
      </c>
      <c r="AE7" s="107" t="s">
        <v>13</v>
      </c>
      <c r="AF7" s="107" t="s">
        <v>14</v>
      </c>
      <c r="AG7" s="107" t="s">
        <v>127</v>
      </c>
    </row>
    <row r="8" spans="1:33" ht="12.75" customHeight="1" x14ac:dyDescent="0.2">
      <c r="A8" s="15"/>
      <c r="B8" s="108"/>
      <c r="C8" s="110"/>
      <c r="D8" s="108"/>
      <c r="E8" s="108"/>
      <c r="F8" s="108"/>
      <c r="G8" s="110"/>
      <c r="H8" s="108"/>
      <c r="I8" s="110"/>
      <c r="J8" s="108"/>
      <c r="K8" s="110"/>
      <c r="L8" s="108"/>
      <c r="M8" s="110"/>
      <c r="N8" s="30" t="s">
        <v>124</v>
      </c>
      <c r="O8" s="113"/>
      <c r="P8" s="113"/>
      <c r="Q8" s="113"/>
      <c r="R8" s="113"/>
      <c r="S8" s="113"/>
      <c r="T8" s="110"/>
      <c r="U8" s="108"/>
      <c r="V8" s="110"/>
      <c r="W8" s="108"/>
      <c r="X8" s="110"/>
      <c r="Y8" s="108"/>
      <c r="Z8" s="110"/>
      <c r="AA8" s="108"/>
      <c r="AB8" s="110"/>
      <c r="AC8" s="108"/>
      <c r="AD8" s="108"/>
      <c r="AE8" s="108"/>
      <c r="AF8" s="108"/>
      <c r="AG8" s="108"/>
    </row>
    <row r="9" spans="1:33" ht="45" customHeight="1" x14ac:dyDescent="0.2">
      <c r="A9" s="16" t="s">
        <v>15</v>
      </c>
      <c r="B9" s="1">
        <f>SUM(B10:B11)</f>
        <v>1843750.55</v>
      </c>
      <c r="C9" s="1">
        <f t="shared" ref="C9:M9" si="0">SUM(C10:C11)</f>
        <v>2251119.5499999998</v>
      </c>
      <c r="D9" s="1">
        <f t="shared" si="0"/>
        <v>1920511.5099999998</v>
      </c>
      <c r="E9" s="1">
        <f t="shared" si="0"/>
        <v>1840485.4000000001</v>
      </c>
      <c r="F9" s="1">
        <f t="shared" si="0"/>
        <v>1919007.4400000002</v>
      </c>
      <c r="G9" s="1">
        <f t="shared" si="0"/>
        <v>1404941.84</v>
      </c>
      <c r="H9" s="1">
        <f t="shared" si="0"/>
        <v>1802832.1600000001</v>
      </c>
      <c r="I9" s="1">
        <f t="shared" si="0"/>
        <v>1362574.04</v>
      </c>
      <c r="J9" s="1">
        <f t="shared" si="0"/>
        <v>1870384.07</v>
      </c>
      <c r="K9" s="1">
        <f t="shared" si="0"/>
        <v>1171933.27</v>
      </c>
      <c r="L9" s="1">
        <f t="shared" si="0"/>
        <v>1656072.4500000002</v>
      </c>
      <c r="M9" s="1">
        <f t="shared" si="0"/>
        <v>1376262.56</v>
      </c>
      <c r="O9" s="31">
        <f>+AVERAGE(G9,I9,K9,L9,M9)</f>
        <v>1394356.8319999999</v>
      </c>
      <c r="P9" s="31">
        <f>+AVERAGE(B9:M9)</f>
        <v>1701656.2366666663</v>
      </c>
      <c r="Q9" s="31">
        <f>+MAX(B9:M9)</f>
        <v>2251119.5499999998</v>
      </c>
      <c r="R9" s="31">
        <f>+MEDIAN(B9:M9)</f>
        <v>1821658.7800000003</v>
      </c>
      <c r="S9" s="31">
        <f>+MIN(B9,E9,G9:J9,L9:M9)</f>
        <v>1362574.04</v>
      </c>
      <c r="T9" s="1">
        <f t="shared" ref="T9:AE9" si="1">SUM(T10:T11)</f>
        <v>1273671.3693474059</v>
      </c>
      <c r="U9" s="1">
        <f t="shared" si="1"/>
        <v>1396344.9125007051</v>
      </c>
      <c r="V9" s="1">
        <f t="shared" si="1"/>
        <v>1201948.4630538225</v>
      </c>
      <c r="W9" s="1">
        <f t="shared" si="1"/>
        <v>1141812.7038329027</v>
      </c>
      <c r="X9" s="1">
        <f t="shared" si="1"/>
        <v>1231733.1913807415</v>
      </c>
      <c r="Y9" s="1">
        <f t="shared" si="1"/>
        <v>2059666.7742596183</v>
      </c>
      <c r="Z9" s="1">
        <f t="shared" si="1"/>
        <v>922393.5649058281</v>
      </c>
      <c r="AA9" s="1">
        <f t="shared" si="1"/>
        <v>1223166.0445953358</v>
      </c>
      <c r="AB9" s="1">
        <f t="shared" si="1"/>
        <v>1645556.5517112946</v>
      </c>
      <c r="AC9" s="1">
        <f t="shared" si="1"/>
        <v>1909655.1287192518</v>
      </c>
      <c r="AD9" s="1">
        <f t="shared" si="1"/>
        <v>1174489.9303483351</v>
      </c>
      <c r="AE9" s="1">
        <f t="shared" si="1"/>
        <v>1551843.3493447546</v>
      </c>
      <c r="AF9" s="1">
        <f>SUM(T9:AE9)</f>
        <v>16732281.983999997</v>
      </c>
      <c r="AG9" s="35">
        <f>+AF9-SUM(B9:M9)</f>
        <v>-3687592.8559999987</v>
      </c>
    </row>
    <row r="10" spans="1:33" ht="45" customHeight="1" x14ac:dyDescent="0.2">
      <c r="A10" s="17" t="s">
        <v>16</v>
      </c>
      <c r="B10" s="2">
        <v>1692936.02</v>
      </c>
      <c r="C10" s="2">
        <v>2039978.71</v>
      </c>
      <c r="D10" s="3">
        <v>1671651.7999999998</v>
      </c>
      <c r="E10" s="3">
        <v>1696622.85</v>
      </c>
      <c r="F10" s="3">
        <v>1721250.83</v>
      </c>
      <c r="G10" s="2">
        <v>1246914.08</v>
      </c>
      <c r="H10" s="2">
        <v>1627284.02</v>
      </c>
      <c r="I10" s="3">
        <v>1214789.83</v>
      </c>
      <c r="J10" s="3">
        <v>1731188.52</v>
      </c>
      <c r="K10" s="3">
        <v>1019895.1699999999</v>
      </c>
      <c r="L10" s="3">
        <v>1385787.9000000001</v>
      </c>
      <c r="M10" s="3">
        <v>1268404.71</v>
      </c>
      <c r="O10" s="31">
        <f t="shared" ref="O10:O11" si="2">+AVERAGE(G10,I10,K10,L10,M10)</f>
        <v>1227158.338</v>
      </c>
      <c r="P10" s="31">
        <f>+AVERAGE(B10:M10)</f>
        <v>1526392.0366666664</v>
      </c>
      <c r="Q10" s="31">
        <f>+MAX(B10:M10)</f>
        <v>2039978.71</v>
      </c>
      <c r="R10" s="31">
        <f>+MEDIAN(B10:M10)</f>
        <v>1649467.91</v>
      </c>
      <c r="S10" s="31">
        <f>+MIN(B10,E10,G10:J10,L10:M10)</f>
        <v>1214789.83</v>
      </c>
      <c r="T10" s="2">
        <f t="shared" ref="T10:Z11" si="3">+$O10+$O10*G14</f>
        <v>1106472.8753474059</v>
      </c>
      <c r="U10" s="2">
        <f t="shared" si="3"/>
        <v>1229146.4185007052</v>
      </c>
      <c r="V10" s="2">
        <f t="shared" si="3"/>
        <v>1034749.9690538226</v>
      </c>
      <c r="W10" s="2">
        <f t="shared" si="3"/>
        <v>974614.20983290276</v>
      </c>
      <c r="X10" s="2">
        <f t="shared" si="3"/>
        <v>1064534.6973807416</v>
      </c>
      <c r="Y10" s="2">
        <f t="shared" si="3"/>
        <v>1892468.2802596183</v>
      </c>
      <c r="Z10" s="2">
        <f t="shared" si="3"/>
        <v>755195.07090582815</v>
      </c>
      <c r="AA10" s="2">
        <f>+$O10+$O10*B14</f>
        <v>1055967.5505953359</v>
      </c>
      <c r="AB10" s="2">
        <f>+$O10+$O10*C14</f>
        <v>1478358.0577112946</v>
      </c>
      <c r="AC10" s="2">
        <f>+$O10+$O10*D14</f>
        <v>1742456.6347192519</v>
      </c>
      <c r="AD10" s="2">
        <f>+$O10+$O10*E14</f>
        <v>1007291.436348335</v>
      </c>
      <c r="AE10" s="2">
        <f>+$O10+$O10*F14</f>
        <v>1384644.8553447546</v>
      </c>
      <c r="AF10" s="8">
        <f t="shared" ref="AF10:AF11" si="4">SUM(T10:AE10)</f>
        <v>14725900.055999998</v>
      </c>
      <c r="AG10" s="35">
        <f>+AF10-SUM(B10:M10)</f>
        <v>-3590804.3839999996</v>
      </c>
    </row>
    <row r="11" spans="1:33" ht="45" customHeight="1" x14ac:dyDescent="0.2">
      <c r="A11" s="17" t="s">
        <v>17</v>
      </c>
      <c r="B11" s="2">
        <v>150814.53</v>
      </c>
      <c r="C11" s="2">
        <v>211140.84</v>
      </c>
      <c r="D11" s="3">
        <v>248859.71</v>
      </c>
      <c r="E11" s="3">
        <v>143862.54999999999</v>
      </c>
      <c r="F11" s="3">
        <v>197756.61000000002</v>
      </c>
      <c r="G11" s="2">
        <v>158027.76</v>
      </c>
      <c r="H11" s="3">
        <v>175548.14</v>
      </c>
      <c r="I11" s="2">
        <v>147784.21000000002</v>
      </c>
      <c r="J11" s="3">
        <v>139195.54999999999</v>
      </c>
      <c r="K11" s="3">
        <v>152038.1</v>
      </c>
      <c r="L11" s="3">
        <v>270284.55</v>
      </c>
      <c r="M11" s="3">
        <v>107857.84999999999</v>
      </c>
      <c r="O11" s="31">
        <f t="shared" si="2"/>
        <v>167198.49400000001</v>
      </c>
      <c r="P11" s="31">
        <f>+AVERAGE(B11:M11)</f>
        <v>175264.20000000004</v>
      </c>
      <c r="Q11" s="31">
        <f>+MAX(B11:M11)</f>
        <v>270284.55</v>
      </c>
      <c r="R11" s="31">
        <f>+MEDIAN(B11:M11)</f>
        <v>155032.93</v>
      </c>
      <c r="S11" s="31">
        <f>+MIN(B11,E11,G11:J11,L11:M11)</f>
        <v>107857.84999999999</v>
      </c>
      <c r="T11" s="2">
        <f t="shared" si="3"/>
        <v>167198.49400000001</v>
      </c>
      <c r="U11" s="2">
        <f t="shared" si="3"/>
        <v>167198.49400000001</v>
      </c>
      <c r="V11" s="2">
        <f t="shared" si="3"/>
        <v>167198.49400000001</v>
      </c>
      <c r="W11" s="2">
        <f t="shared" si="3"/>
        <v>167198.49400000001</v>
      </c>
      <c r="X11" s="2">
        <f t="shared" si="3"/>
        <v>167198.49400000001</v>
      </c>
      <c r="Y11" s="2">
        <f t="shared" si="3"/>
        <v>167198.49400000001</v>
      </c>
      <c r="Z11" s="2">
        <f t="shared" si="3"/>
        <v>167198.49400000001</v>
      </c>
      <c r="AA11" s="2">
        <f>+$O11+$O11*NA5</f>
        <v>167198.49400000001</v>
      </c>
      <c r="AB11" s="2">
        <f>+$O11+$O11*NB5</f>
        <v>167198.49400000001</v>
      </c>
      <c r="AC11" s="2">
        <f>+$O11+$O11*NC5</f>
        <v>167198.49400000001</v>
      </c>
      <c r="AD11" s="2">
        <f>+$O11+$O11*ND5</f>
        <v>167198.49400000001</v>
      </c>
      <c r="AE11" s="2">
        <f>+$O11+$O11*NE5</f>
        <v>167198.49400000001</v>
      </c>
      <c r="AF11" s="8">
        <f t="shared" si="4"/>
        <v>2006381.9279999996</v>
      </c>
      <c r="AG11" s="35">
        <f>+AF11-SUM(B11:M11)</f>
        <v>-96788.472000000766</v>
      </c>
    </row>
    <row r="13" spans="1:33" x14ac:dyDescent="0.2">
      <c r="A13" s="111" t="s">
        <v>126</v>
      </c>
      <c r="B13" s="32">
        <f t="shared" ref="B13:M13" si="5">+B10/$P10*1-1</f>
        <v>0.10910957298822921</v>
      </c>
      <c r="C13" s="32">
        <f t="shared" si="5"/>
        <v>0.33647101203102681</v>
      </c>
      <c r="D13" s="32">
        <f t="shared" si="5"/>
        <v>9.5165435775301566E-2</v>
      </c>
      <c r="E13" s="32">
        <f t="shared" si="5"/>
        <v>0.11152496163769543</v>
      </c>
      <c r="F13" s="32">
        <f t="shared" si="5"/>
        <v>0.12765972872792641</v>
      </c>
      <c r="G13" s="32">
        <f t="shared" si="5"/>
        <v>-0.18309710084506858</v>
      </c>
      <c r="H13" s="32">
        <f t="shared" si="5"/>
        <v>6.6098342306385005E-2</v>
      </c>
      <c r="I13" s="32">
        <f t="shared" si="5"/>
        <v>-0.20414297191116315</v>
      </c>
      <c r="J13" s="32">
        <f t="shared" si="5"/>
        <v>0.13417030383660022</v>
      </c>
      <c r="K13" s="32">
        <f t="shared" si="5"/>
        <v>-0.33182619831583626</v>
      </c>
      <c r="L13" s="32">
        <f t="shared" si="5"/>
        <v>-9.2115349981592876E-2</v>
      </c>
      <c r="M13" s="32">
        <f t="shared" si="5"/>
        <v>-0.16901773624950178</v>
      </c>
    </row>
    <row r="14" spans="1:33" x14ac:dyDescent="0.2">
      <c r="A14" s="111"/>
      <c r="B14" s="32">
        <f t="shared" ref="B14:M14" si="6">+B11/$P11*1-1</f>
        <v>-0.13950179215150638</v>
      </c>
      <c r="C14" s="32">
        <f t="shared" si="6"/>
        <v>0.20470033241243768</v>
      </c>
      <c r="D14" s="32">
        <f t="shared" si="6"/>
        <v>0.41991182454831022</v>
      </c>
      <c r="E14" s="32">
        <f t="shared" si="6"/>
        <v>-0.17916750825325445</v>
      </c>
      <c r="F14" s="32">
        <f t="shared" si="6"/>
        <v>0.12833430900320764</v>
      </c>
      <c r="G14" s="32">
        <f t="shared" si="6"/>
        <v>-9.8345469297209775E-2</v>
      </c>
      <c r="H14" s="32">
        <f t="shared" si="6"/>
        <v>1.6200684452385428E-3</v>
      </c>
      <c r="I14" s="32">
        <f t="shared" si="6"/>
        <v>-0.15679180346014765</v>
      </c>
      <c r="J14" s="32">
        <f t="shared" si="6"/>
        <v>-0.20579587845093317</v>
      </c>
      <c r="K14" s="32">
        <f t="shared" si="6"/>
        <v>-0.13252050333154197</v>
      </c>
      <c r="L14" s="32">
        <f t="shared" si="6"/>
        <v>0.54215492952924738</v>
      </c>
      <c r="M14" s="32">
        <f t="shared" si="6"/>
        <v>-0.38459850899385062</v>
      </c>
    </row>
    <row r="18" spans="1:1" x14ac:dyDescent="0.2">
      <c r="A18" s="6" t="s">
        <v>131</v>
      </c>
    </row>
  </sheetData>
  <mergeCells count="40">
    <mergeCell ref="A1:M1"/>
    <mergeCell ref="A2:M2"/>
    <mergeCell ref="A3:M3"/>
    <mergeCell ref="B5:F6"/>
    <mergeCell ref="G5:M6"/>
    <mergeCell ref="A6:A7"/>
    <mergeCell ref="K7:K8"/>
    <mergeCell ref="L7:L8"/>
    <mergeCell ref="M7:M8"/>
    <mergeCell ref="Q6:S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A13:A14"/>
    <mergeCell ref="T7:T8"/>
    <mergeCell ref="U7:U8"/>
    <mergeCell ref="V7:V8"/>
    <mergeCell ref="W7:W8"/>
    <mergeCell ref="O7:O8"/>
    <mergeCell ref="P7:P8"/>
    <mergeCell ref="Q7:Q8"/>
    <mergeCell ref="R7:R8"/>
    <mergeCell ref="S7:S8"/>
    <mergeCell ref="AE7:AE8"/>
    <mergeCell ref="AF7:AF8"/>
    <mergeCell ref="T6:AF6"/>
    <mergeCell ref="AG7:AG8"/>
    <mergeCell ref="Y7:Y8"/>
    <mergeCell ref="Z7:Z8"/>
    <mergeCell ref="AA7:AA8"/>
    <mergeCell ref="AB7:AB8"/>
    <mergeCell ref="AC7:AC8"/>
    <mergeCell ref="AD7:AD8"/>
    <mergeCell ref="X7:X8"/>
  </mergeCells>
  <printOptions horizontalCentered="1"/>
  <pageMargins left="0" right="0" top="0.19685039370078741" bottom="0" header="0" footer="0"/>
  <pageSetup scale="52" orientation="landscape" horizontalDpi="300" verticalDpi="300" r:id="rId1"/>
  <headerFooter alignWithMargins="0">
    <oddHeader>&amp;R
&amp;"Tahoma,Regular"Hoja  &amp;P  de  &amp;N</oddHead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BANCARIA!B9:M9</xm:f>
              <xm:sqref>N9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BANCARIA!B10:M10</xm:f>
              <xm:sqref>N10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BANCARIA!B11:M11</xm:f>
              <xm:sqref>N11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6"/>
  <sheetViews>
    <sheetView workbookViewId="0">
      <pane xSplit="1" ySplit="8" topLeftCell="B9" activePane="bottomRight" state="frozen"/>
      <selection sqref="A1:N1"/>
      <selection pane="topRight" sqref="A1:N1"/>
      <selection pane="bottomLeft" sqref="A1:N1"/>
      <selection pane="bottomRight" activeCell="I9" sqref="I9"/>
    </sheetView>
  </sheetViews>
  <sheetFormatPr baseColWidth="10" defaultRowHeight="12.75" x14ac:dyDescent="0.2"/>
  <cols>
    <col min="1" max="1" width="40.85546875" style="6" customWidth="1"/>
    <col min="2" max="2" width="13.42578125" style="6" customWidth="1"/>
    <col min="3" max="3" width="13.5703125" style="6" customWidth="1"/>
    <col min="4" max="6" width="13.42578125" style="6" customWidth="1"/>
    <col min="7" max="7" width="14.42578125" style="6" customWidth="1"/>
    <col min="8" max="8" width="13.7109375" style="6" customWidth="1"/>
    <col min="9" max="9" width="14.85546875" style="6" customWidth="1"/>
    <col min="10" max="11" width="13.7109375" style="6" customWidth="1"/>
    <col min="12" max="12" width="13.42578125" style="6" customWidth="1"/>
    <col min="13" max="13" width="13.140625" style="6" customWidth="1"/>
    <col min="14" max="14" width="79" style="6" customWidth="1"/>
    <col min="15" max="15" width="12.7109375" style="6" customWidth="1"/>
    <col min="16" max="16" width="12.7109375" style="6" bestFit="1" customWidth="1"/>
    <col min="17" max="17" width="13.7109375" style="6" bestFit="1" customWidth="1"/>
    <col min="18" max="19" width="12.7109375" style="6" bestFit="1" customWidth="1"/>
    <col min="20" max="24" width="16.42578125" style="6" bestFit="1" customWidth="1"/>
    <col min="25" max="25" width="17.42578125" style="6" bestFit="1" customWidth="1"/>
    <col min="26" max="31" width="16.42578125" style="6" bestFit="1" customWidth="1"/>
    <col min="32" max="32" width="17.42578125" style="6" bestFit="1" customWidth="1"/>
    <col min="33" max="33" width="13.28515625" style="6" bestFit="1" customWidth="1"/>
    <col min="34" max="245" width="11.42578125" style="6"/>
    <col min="246" max="246" width="40.85546875" style="6" customWidth="1"/>
    <col min="247" max="247" width="14.42578125" style="6" customWidth="1"/>
    <col min="248" max="248" width="13.7109375" style="6" customWidth="1"/>
    <col min="249" max="249" width="14.85546875" style="6" customWidth="1"/>
    <col min="250" max="251" width="13.7109375" style="6" customWidth="1"/>
    <col min="252" max="252" width="13.42578125" style="6" customWidth="1"/>
    <col min="253" max="253" width="13.140625" style="6" customWidth="1"/>
    <col min="254" max="254" width="13.42578125" style="6" customWidth="1"/>
    <col min="255" max="255" width="13.5703125" style="6" customWidth="1"/>
    <col min="256" max="258" width="13.42578125" style="6" customWidth="1"/>
    <col min="259" max="259" width="15.7109375" style="6" customWidth="1"/>
    <col min="260" max="260" width="2.140625" style="6" customWidth="1"/>
    <col min="261" max="261" width="12.28515625" style="6" bestFit="1" customWidth="1"/>
    <col min="262" max="501" width="11.42578125" style="6"/>
    <col min="502" max="502" width="40.85546875" style="6" customWidth="1"/>
    <col min="503" max="503" width="14.42578125" style="6" customWidth="1"/>
    <col min="504" max="504" width="13.7109375" style="6" customWidth="1"/>
    <col min="505" max="505" width="14.85546875" style="6" customWidth="1"/>
    <col min="506" max="507" width="13.7109375" style="6" customWidth="1"/>
    <col min="508" max="508" width="13.42578125" style="6" customWidth="1"/>
    <col min="509" max="509" width="13.140625" style="6" customWidth="1"/>
    <col min="510" max="510" width="13.42578125" style="6" customWidth="1"/>
    <col min="511" max="511" width="13.5703125" style="6" customWidth="1"/>
    <col min="512" max="514" width="13.42578125" style="6" customWidth="1"/>
    <col min="515" max="515" width="15.7109375" style="6" customWidth="1"/>
    <col min="516" max="516" width="2.140625" style="6" customWidth="1"/>
    <col min="517" max="517" width="12.28515625" style="6" bestFit="1" customWidth="1"/>
    <col min="518" max="757" width="11.42578125" style="6"/>
    <col min="758" max="758" width="40.85546875" style="6" customWidth="1"/>
    <col min="759" max="759" width="14.42578125" style="6" customWidth="1"/>
    <col min="760" max="760" width="13.7109375" style="6" customWidth="1"/>
    <col min="761" max="761" width="14.85546875" style="6" customWidth="1"/>
    <col min="762" max="763" width="13.7109375" style="6" customWidth="1"/>
    <col min="764" max="764" width="13.42578125" style="6" customWidth="1"/>
    <col min="765" max="765" width="13.140625" style="6" customWidth="1"/>
    <col min="766" max="766" width="13.42578125" style="6" customWidth="1"/>
    <col min="767" max="767" width="13.5703125" style="6" customWidth="1"/>
    <col min="768" max="770" width="13.42578125" style="6" customWidth="1"/>
    <col min="771" max="771" width="15.7109375" style="6" customWidth="1"/>
    <col min="772" max="772" width="2.140625" style="6" customWidth="1"/>
    <col min="773" max="773" width="12.28515625" style="6" bestFit="1" customWidth="1"/>
    <col min="774" max="1013" width="11.42578125" style="6"/>
    <col min="1014" max="1014" width="40.85546875" style="6" customWidth="1"/>
    <col min="1015" max="1015" width="14.42578125" style="6" customWidth="1"/>
    <col min="1016" max="1016" width="13.7109375" style="6" customWidth="1"/>
    <col min="1017" max="1017" width="14.85546875" style="6" customWidth="1"/>
    <col min="1018" max="1019" width="13.7109375" style="6" customWidth="1"/>
    <col min="1020" max="1020" width="13.42578125" style="6" customWidth="1"/>
    <col min="1021" max="1021" width="13.140625" style="6" customWidth="1"/>
    <col min="1022" max="1022" width="13.42578125" style="6" customWidth="1"/>
    <col min="1023" max="1023" width="13.5703125" style="6" customWidth="1"/>
    <col min="1024" max="1026" width="13.42578125" style="6" customWidth="1"/>
    <col min="1027" max="1027" width="15.7109375" style="6" customWidth="1"/>
    <col min="1028" max="1028" width="2.140625" style="6" customWidth="1"/>
    <col min="1029" max="1029" width="12.28515625" style="6" bestFit="1" customWidth="1"/>
    <col min="1030" max="1269" width="11.42578125" style="6"/>
    <col min="1270" max="1270" width="40.85546875" style="6" customWidth="1"/>
    <col min="1271" max="1271" width="14.42578125" style="6" customWidth="1"/>
    <col min="1272" max="1272" width="13.7109375" style="6" customWidth="1"/>
    <col min="1273" max="1273" width="14.85546875" style="6" customWidth="1"/>
    <col min="1274" max="1275" width="13.7109375" style="6" customWidth="1"/>
    <col min="1276" max="1276" width="13.42578125" style="6" customWidth="1"/>
    <col min="1277" max="1277" width="13.140625" style="6" customWidth="1"/>
    <col min="1278" max="1278" width="13.42578125" style="6" customWidth="1"/>
    <col min="1279" max="1279" width="13.5703125" style="6" customWidth="1"/>
    <col min="1280" max="1282" width="13.42578125" style="6" customWidth="1"/>
    <col min="1283" max="1283" width="15.7109375" style="6" customWidth="1"/>
    <col min="1284" max="1284" width="2.140625" style="6" customWidth="1"/>
    <col min="1285" max="1285" width="12.28515625" style="6" bestFit="1" customWidth="1"/>
    <col min="1286" max="1525" width="11.42578125" style="6"/>
    <col min="1526" max="1526" width="40.85546875" style="6" customWidth="1"/>
    <col min="1527" max="1527" width="14.42578125" style="6" customWidth="1"/>
    <col min="1528" max="1528" width="13.7109375" style="6" customWidth="1"/>
    <col min="1529" max="1529" width="14.85546875" style="6" customWidth="1"/>
    <col min="1530" max="1531" width="13.7109375" style="6" customWidth="1"/>
    <col min="1532" max="1532" width="13.42578125" style="6" customWidth="1"/>
    <col min="1533" max="1533" width="13.140625" style="6" customWidth="1"/>
    <col min="1534" max="1534" width="13.42578125" style="6" customWidth="1"/>
    <col min="1535" max="1535" width="13.5703125" style="6" customWidth="1"/>
    <col min="1536" max="1538" width="13.42578125" style="6" customWidth="1"/>
    <col min="1539" max="1539" width="15.7109375" style="6" customWidth="1"/>
    <col min="1540" max="1540" width="2.140625" style="6" customWidth="1"/>
    <col min="1541" max="1541" width="12.28515625" style="6" bestFit="1" customWidth="1"/>
    <col min="1542" max="1781" width="11.42578125" style="6"/>
    <col min="1782" max="1782" width="40.85546875" style="6" customWidth="1"/>
    <col min="1783" max="1783" width="14.42578125" style="6" customWidth="1"/>
    <col min="1784" max="1784" width="13.7109375" style="6" customWidth="1"/>
    <col min="1785" max="1785" width="14.85546875" style="6" customWidth="1"/>
    <col min="1786" max="1787" width="13.7109375" style="6" customWidth="1"/>
    <col min="1788" max="1788" width="13.42578125" style="6" customWidth="1"/>
    <col min="1789" max="1789" width="13.140625" style="6" customWidth="1"/>
    <col min="1790" max="1790" width="13.42578125" style="6" customWidth="1"/>
    <col min="1791" max="1791" width="13.5703125" style="6" customWidth="1"/>
    <col min="1792" max="1794" width="13.42578125" style="6" customWidth="1"/>
    <col min="1795" max="1795" width="15.7109375" style="6" customWidth="1"/>
    <col min="1796" max="1796" width="2.140625" style="6" customWidth="1"/>
    <col min="1797" max="1797" width="12.28515625" style="6" bestFit="1" customWidth="1"/>
    <col min="1798" max="2037" width="11.42578125" style="6"/>
    <col min="2038" max="2038" width="40.85546875" style="6" customWidth="1"/>
    <col min="2039" max="2039" width="14.42578125" style="6" customWidth="1"/>
    <col min="2040" max="2040" width="13.7109375" style="6" customWidth="1"/>
    <col min="2041" max="2041" width="14.85546875" style="6" customWidth="1"/>
    <col min="2042" max="2043" width="13.7109375" style="6" customWidth="1"/>
    <col min="2044" max="2044" width="13.42578125" style="6" customWidth="1"/>
    <col min="2045" max="2045" width="13.140625" style="6" customWidth="1"/>
    <col min="2046" max="2046" width="13.42578125" style="6" customWidth="1"/>
    <col min="2047" max="2047" width="13.5703125" style="6" customWidth="1"/>
    <col min="2048" max="2050" width="13.42578125" style="6" customWidth="1"/>
    <col min="2051" max="2051" width="15.7109375" style="6" customWidth="1"/>
    <col min="2052" max="2052" width="2.140625" style="6" customWidth="1"/>
    <col min="2053" max="2053" width="12.28515625" style="6" bestFit="1" customWidth="1"/>
    <col min="2054" max="2293" width="11.42578125" style="6"/>
    <col min="2294" max="2294" width="40.85546875" style="6" customWidth="1"/>
    <col min="2295" max="2295" width="14.42578125" style="6" customWidth="1"/>
    <col min="2296" max="2296" width="13.7109375" style="6" customWidth="1"/>
    <col min="2297" max="2297" width="14.85546875" style="6" customWidth="1"/>
    <col min="2298" max="2299" width="13.7109375" style="6" customWidth="1"/>
    <col min="2300" max="2300" width="13.42578125" style="6" customWidth="1"/>
    <col min="2301" max="2301" width="13.140625" style="6" customWidth="1"/>
    <col min="2302" max="2302" width="13.42578125" style="6" customWidth="1"/>
    <col min="2303" max="2303" width="13.5703125" style="6" customWidth="1"/>
    <col min="2304" max="2306" width="13.42578125" style="6" customWidth="1"/>
    <col min="2307" max="2307" width="15.7109375" style="6" customWidth="1"/>
    <col min="2308" max="2308" width="2.140625" style="6" customWidth="1"/>
    <col min="2309" max="2309" width="12.28515625" style="6" bestFit="1" customWidth="1"/>
    <col min="2310" max="2549" width="11.42578125" style="6"/>
    <col min="2550" max="2550" width="40.85546875" style="6" customWidth="1"/>
    <col min="2551" max="2551" width="14.42578125" style="6" customWidth="1"/>
    <col min="2552" max="2552" width="13.7109375" style="6" customWidth="1"/>
    <col min="2553" max="2553" width="14.85546875" style="6" customWidth="1"/>
    <col min="2554" max="2555" width="13.7109375" style="6" customWidth="1"/>
    <col min="2556" max="2556" width="13.42578125" style="6" customWidth="1"/>
    <col min="2557" max="2557" width="13.140625" style="6" customWidth="1"/>
    <col min="2558" max="2558" width="13.42578125" style="6" customWidth="1"/>
    <col min="2559" max="2559" width="13.5703125" style="6" customWidth="1"/>
    <col min="2560" max="2562" width="13.42578125" style="6" customWidth="1"/>
    <col min="2563" max="2563" width="15.7109375" style="6" customWidth="1"/>
    <col min="2564" max="2564" width="2.140625" style="6" customWidth="1"/>
    <col min="2565" max="2565" width="12.28515625" style="6" bestFit="1" customWidth="1"/>
    <col min="2566" max="2805" width="11.42578125" style="6"/>
    <col min="2806" max="2806" width="40.85546875" style="6" customWidth="1"/>
    <col min="2807" max="2807" width="14.42578125" style="6" customWidth="1"/>
    <col min="2808" max="2808" width="13.7109375" style="6" customWidth="1"/>
    <col min="2809" max="2809" width="14.85546875" style="6" customWidth="1"/>
    <col min="2810" max="2811" width="13.7109375" style="6" customWidth="1"/>
    <col min="2812" max="2812" width="13.42578125" style="6" customWidth="1"/>
    <col min="2813" max="2813" width="13.140625" style="6" customWidth="1"/>
    <col min="2814" max="2814" width="13.42578125" style="6" customWidth="1"/>
    <col min="2815" max="2815" width="13.5703125" style="6" customWidth="1"/>
    <col min="2816" max="2818" width="13.42578125" style="6" customWidth="1"/>
    <col min="2819" max="2819" width="15.7109375" style="6" customWidth="1"/>
    <col min="2820" max="2820" width="2.140625" style="6" customWidth="1"/>
    <col min="2821" max="2821" width="12.28515625" style="6" bestFit="1" customWidth="1"/>
    <col min="2822" max="3061" width="11.42578125" style="6"/>
    <col min="3062" max="3062" width="40.85546875" style="6" customWidth="1"/>
    <col min="3063" max="3063" width="14.42578125" style="6" customWidth="1"/>
    <col min="3064" max="3064" width="13.7109375" style="6" customWidth="1"/>
    <col min="3065" max="3065" width="14.85546875" style="6" customWidth="1"/>
    <col min="3066" max="3067" width="13.7109375" style="6" customWidth="1"/>
    <col min="3068" max="3068" width="13.42578125" style="6" customWidth="1"/>
    <col min="3069" max="3069" width="13.140625" style="6" customWidth="1"/>
    <col min="3070" max="3070" width="13.42578125" style="6" customWidth="1"/>
    <col min="3071" max="3071" width="13.5703125" style="6" customWidth="1"/>
    <col min="3072" max="3074" width="13.42578125" style="6" customWidth="1"/>
    <col min="3075" max="3075" width="15.7109375" style="6" customWidth="1"/>
    <col min="3076" max="3076" width="2.140625" style="6" customWidth="1"/>
    <col min="3077" max="3077" width="12.28515625" style="6" bestFit="1" customWidth="1"/>
    <col min="3078" max="3317" width="11.42578125" style="6"/>
    <col min="3318" max="3318" width="40.85546875" style="6" customWidth="1"/>
    <col min="3319" max="3319" width="14.42578125" style="6" customWidth="1"/>
    <col min="3320" max="3320" width="13.7109375" style="6" customWidth="1"/>
    <col min="3321" max="3321" width="14.85546875" style="6" customWidth="1"/>
    <col min="3322" max="3323" width="13.7109375" style="6" customWidth="1"/>
    <col min="3324" max="3324" width="13.42578125" style="6" customWidth="1"/>
    <col min="3325" max="3325" width="13.140625" style="6" customWidth="1"/>
    <col min="3326" max="3326" width="13.42578125" style="6" customWidth="1"/>
    <col min="3327" max="3327" width="13.5703125" style="6" customWidth="1"/>
    <col min="3328" max="3330" width="13.42578125" style="6" customWidth="1"/>
    <col min="3331" max="3331" width="15.7109375" style="6" customWidth="1"/>
    <col min="3332" max="3332" width="2.140625" style="6" customWidth="1"/>
    <col min="3333" max="3333" width="12.28515625" style="6" bestFit="1" customWidth="1"/>
    <col min="3334" max="3573" width="11.42578125" style="6"/>
    <col min="3574" max="3574" width="40.85546875" style="6" customWidth="1"/>
    <col min="3575" max="3575" width="14.42578125" style="6" customWidth="1"/>
    <col min="3576" max="3576" width="13.7109375" style="6" customWidth="1"/>
    <col min="3577" max="3577" width="14.85546875" style="6" customWidth="1"/>
    <col min="3578" max="3579" width="13.7109375" style="6" customWidth="1"/>
    <col min="3580" max="3580" width="13.42578125" style="6" customWidth="1"/>
    <col min="3581" max="3581" width="13.140625" style="6" customWidth="1"/>
    <col min="3582" max="3582" width="13.42578125" style="6" customWidth="1"/>
    <col min="3583" max="3583" width="13.5703125" style="6" customWidth="1"/>
    <col min="3584" max="3586" width="13.42578125" style="6" customWidth="1"/>
    <col min="3587" max="3587" width="15.7109375" style="6" customWidth="1"/>
    <col min="3588" max="3588" width="2.140625" style="6" customWidth="1"/>
    <col min="3589" max="3589" width="12.28515625" style="6" bestFit="1" customWidth="1"/>
    <col min="3590" max="3829" width="11.42578125" style="6"/>
    <col min="3830" max="3830" width="40.85546875" style="6" customWidth="1"/>
    <col min="3831" max="3831" width="14.42578125" style="6" customWidth="1"/>
    <col min="3832" max="3832" width="13.7109375" style="6" customWidth="1"/>
    <col min="3833" max="3833" width="14.85546875" style="6" customWidth="1"/>
    <col min="3834" max="3835" width="13.7109375" style="6" customWidth="1"/>
    <col min="3836" max="3836" width="13.42578125" style="6" customWidth="1"/>
    <col min="3837" max="3837" width="13.140625" style="6" customWidth="1"/>
    <col min="3838" max="3838" width="13.42578125" style="6" customWidth="1"/>
    <col min="3839" max="3839" width="13.5703125" style="6" customWidth="1"/>
    <col min="3840" max="3842" width="13.42578125" style="6" customWidth="1"/>
    <col min="3843" max="3843" width="15.7109375" style="6" customWidth="1"/>
    <col min="3844" max="3844" width="2.140625" style="6" customWidth="1"/>
    <col min="3845" max="3845" width="12.28515625" style="6" bestFit="1" customWidth="1"/>
    <col min="3846" max="4085" width="11.42578125" style="6"/>
    <col min="4086" max="4086" width="40.85546875" style="6" customWidth="1"/>
    <col min="4087" max="4087" width="14.42578125" style="6" customWidth="1"/>
    <col min="4088" max="4088" width="13.7109375" style="6" customWidth="1"/>
    <col min="4089" max="4089" width="14.85546875" style="6" customWidth="1"/>
    <col min="4090" max="4091" width="13.7109375" style="6" customWidth="1"/>
    <col min="4092" max="4092" width="13.42578125" style="6" customWidth="1"/>
    <col min="4093" max="4093" width="13.140625" style="6" customWidth="1"/>
    <col min="4094" max="4094" width="13.42578125" style="6" customWidth="1"/>
    <col min="4095" max="4095" width="13.5703125" style="6" customWidth="1"/>
    <col min="4096" max="4098" width="13.42578125" style="6" customWidth="1"/>
    <col min="4099" max="4099" width="15.7109375" style="6" customWidth="1"/>
    <col min="4100" max="4100" width="2.140625" style="6" customWidth="1"/>
    <col min="4101" max="4101" width="12.28515625" style="6" bestFit="1" customWidth="1"/>
    <col min="4102" max="4341" width="11.42578125" style="6"/>
    <col min="4342" max="4342" width="40.85546875" style="6" customWidth="1"/>
    <col min="4343" max="4343" width="14.42578125" style="6" customWidth="1"/>
    <col min="4344" max="4344" width="13.7109375" style="6" customWidth="1"/>
    <col min="4345" max="4345" width="14.85546875" style="6" customWidth="1"/>
    <col min="4346" max="4347" width="13.7109375" style="6" customWidth="1"/>
    <col min="4348" max="4348" width="13.42578125" style="6" customWidth="1"/>
    <col min="4349" max="4349" width="13.140625" style="6" customWidth="1"/>
    <col min="4350" max="4350" width="13.42578125" style="6" customWidth="1"/>
    <col min="4351" max="4351" width="13.5703125" style="6" customWidth="1"/>
    <col min="4352" max="4354" width="13.42578125" style="6" customWidth="1"/>
    <col min="4355" max="4355" width="15.7109375" style="6" customWidth="1"/>
    <col min="4356" max="4356" width="2.140625" style="6" customWidth="1"/>
    <col min="4357" max="4357" width="12.28515625" style="6" bestFit="1" customWidth="1"/>
    <col min="4358" max="4597" width="11.42578125" style="6"/>
    <col min="4598" max="4598" width="40.85546875" style="6" customWidth="1"/>
    <col min="4599" max="4599" width="14.42578125" style="6" customWidth="1"/>
    <col min="4600" max="4600" width="13.7109375" style="6" customWidth="1"/>
    <col min="4601" max="4601" width="14.85546875" style="6" customWidth="1"/>
    <col min="4602" max="4603" width="13.7109375" style="6" customWidth="1"/>
    <col min="4604" max="4604" width="13.42578125" style="6" customWidth="1"/>
    <col min="4605" max="4605" width="13.140625" style="6" customWidth="1"/>
    <col min="4606" max="4606" width="13.42578125" style="6" customWidth="1"/>
    <col min="4607" max="4607" width="13.5703125" style="6" customWidth="1"/>
    <col min="4608" max="4610" width="13.42578125" style="6" customWidth="1"/>
    <col min="4611" max="4611" width="15.7109375" style="6" customWidth="1"/>
    <col min="4612" max="4612" width="2.140625" style="6" customWidth="1"/>
    <col min="4613" max="4613" width="12.28515625" style="6" bestFit="1" customWidth="1"/>
    <col min="4614" max="4853" width="11.42578125" style="6"/>
    <col min="4854" max="4854" width="40.85546875" style="6" customWidth="1"/>
    <col min="4855" max="4855" width="14.42578125" style="6" customWidth="1"/>
    <col min="4856" max="4856" width="13.7109375" style="6" customWidth="1"/>
    <col min="4857" max="4857" width="14.85546875" style="6" customWidth="1"/>
    <col min="4858" max="4859" width="13.7109375" style="6" customWidth="1"/>
    <col min="4860" max="4860" width="13.42578125" style="6" customWidth="1"/>
    <col min="4861" max="4861" width="13.140625" style="6" customWidth="1"/>
    <col min="4862" max="4862" width="13.42578125" style="6" customWidth="1"/>
    <col min="4863" max="4863" width="13.5703125" style="6" customWidth="1"/>
    <col min="4864" max="4866" width="13.42578125" style="6" customWidth="1"/>
    <col min="4867" max="4867" width="15.7109375" style="6" customWidth="1"/>
    <col min="4868" max="4868" width="2.140625" style="6" customWidth="1"/>
    <col min="4869" max="4869" width="12.28515625" style="6" bestFit="1" customWidth="1"/>
    <col min="4870" max="5109" width="11.42578125" style="6"/>
    <col min="5110" max="5110" width="40.85546875" style="6" customWidth="1"/>
    <col min="5111" max="5111" width="14.42578125" style="6" customWidth="1"/>
    <col min="5112" max="5112" width="13.7109375" style="6" customWidth="1"/>
    <col min="5113" max="5113" width="14.85546875" style="6" customWidth="1"/>
    <col min="5114" max="5115" width="13.7109375" style="6" customWidth="1"/>
    <col min="5116" max="5116" width="13.42578125" style="6" customWidth="1"/>
    <col min="5117" max="5117" width="13.140625" style="6" customWidth="1"/>
    <col min="5118" max="5118" width="13.42578125" style="6" customWidth="1"/>
    <col min="5119" max="5119" width="13.5703125" style="6" customWidth="1"/>
    <col min="5120" max="5122" width="13.42578125" style="6" customWidth="1"/>
    <col min="5123" max="5123" width="15.7109375" style="6" customWidth="1"/>
    <col min="5124" max="5124" width="2.140625" style="6" customWidth="1"/>
    <col min="5125" max="5125" width="12.28515625" style="6" bestFit="1" customWidth="1"/>
    <col min="5126" max="5365" width="11.42578125" style="6"/>
    <col min="5366" max="5366" width="40.85546875" style="6" customWidth="1"/>
    <col min="5367" max="5367" width="14.42578125" style="6" customWidth="1"/>
    <col min="5368" max="5368" width="13.7109375" style="6" customWidth="1"/>
    <col min="5369" max="5369" width="14.85546875" style="6" customWidth="1"/>
    <col min="5370" max="5371" width="13.7109375" style="6" customWidth="1"/>
    <col min="5372" max="5372" width="13.42578125" style="6" customWidth="1"/>
    <col min="5373" max="5373" width="13.140625" style="6" customWidth="1"/>
    <col min="5374" max="5374" width="13.42578125" style="6" customWidth="1"/>
    <col min="5375" max="5375" width="13.5703125" style="6" customWidth="1"/>
    <col min="5376" max="5378" width="13.42578125" style="6" customWidth="1"/>
    <col min="5379" max="5379" width="15.7109375" style="6" customWidth="1"/>
    <col min="5380" max="5380" width="2.140625" style="6" customWidth="1"/>
    <col min="5381" max="5381" width="12.28515625" style="6" bestFit="1" customWidth="1"/>
    <col min="5382" max="5621" width="11.42578125" style="6"/>
    <col min="5622" max="5622" width="40.85546875" style="6" customWidth="1"/>
    <col min="5623" max="5623" width="14.42578125" style="6" customWidth="1"/>
    <col min="5624" max="5624" width="13.7109375" style="6" customWidth="1"/>
    <col min="5625" max="5625" width="14.85546875" style="6" customWidth="1"/>
    <col min="5626" max="5627" width="13.7109375" style="6" customWidth="1"/>
    <col min="5628" max="5628" width="13.42578125" style="6" customWidth="1"/>
    <col min="5629" max="5629" width="13.140625" style="6" customWidth="1"/>
    <col min="5630" max="5630" width="13.42578125" style="6" customWidth="1"/>
    <col min="5631" max="5631" width="13.5703125" style="6" customWidth="1"/>
    <col min="5632" max="5634" width="13.42578125" style="6" customWidth="1"/>
    <col min="5635" max="5635" width="15.7109375" style="6" customWidth="1"/>
    <col min="5636" max="5636" width="2.140625" style="6" customWidth="1"/>
    <col min="5637" max="5637" width="12.28515625" style="6" bestFit="1" customWidth="1"/>
    <col min="5638" max="5877" width="11.42578125" style="6"/>
    <col min="5878" max="5878" width="40.85546875" style="6" customWidth="1"/>
    <col min="5879" max="5879" width="14.42578125" style="6" customWidth="1"/>
    <col min="5880" max="5880" width="13.7109375" style="6" customWidth="1"/>
    <col min="5881" max="5881" width="14.85546875" style="6" customWidth="1"/>
    <col min="5882" max="5883" width="13.7109375" style="6" customWidth="1"/>
    <col min="5884" max="5884" width="13.42578125" style="6" customWidth="1"/>
    <col min="5885" max="5885" width="13.140625" style="6" customWidth="1"/>
    <col min="5886" max="5886" width="13.42578125" style="6" customWidth="1"/>
    <col min="5887" max="5887" width="13.5703125" style="6" customWidth="1"/>
    <col min="5888" max="5890" width="13.42578125" style="6" customWidth="1"/>
    <col min="5891" max="5891" width="15.7109375" style="6" customWidth="1"/>
    <col min="5892" max="5892" width="2.140625" style="6" customWidth="1"/>
    <col min="5893" max="5893" width="12.28515625" style="6" bestFit="1" customWidth="1"/>
    <col min="5894" max="6133" width="11.42578125" style="6"/>
    <col min="6134" max="6134" width="40.85546875" style="6" customWidth="1"/>
    <col min="6135" max="6135" width="14.42578125" style="6" customWidth="1"/>
    <col min="6136" max="6136" width="13.7109375" style="6" customWidth="1"/>
    <col min="6137" max="6137" width="14.85546875" style="6" customWidth="1"/>
    <col min="6138" max="6139" width="13.7109375" style="6" customWidth="1"/>
    <col min="6140" max="6140" width="13.42578125" style="6" customWidth="1"/>
    <col min="6141" max="6141" width="13.140625" style="6" customWidth="1"/>
    <col min="6142" max="6142" width="13.42578125" style="6" customWidth="1"/>
    <col min="6143" max="6143" width="13.5703125" style="6" customWidth="1"/>
    <col min="6144" max="6146" width="13.42578125" style="6" customWidth="1"/>
    <col min="6147" max="6147" width="15.7109375" style="6" customWidth="1"/>
    <col min="6148" max="6148" width="2.140625" style="6" customWidth="1"/>
    <col min="6149" max="6149" width="12.28515625" style="6" bestFit="1" customWidth="1"/>
    <col min="6150" max="6389" width="11.42578125" style="6"/>
    <col min="6390" max="6390" width="40.85546875" style="6" customWidth="1"/>
    <col min="6391" max="6391" width="14.42578125" style="6" customWidth="1"/>
    <col min="6392" max="6392" width="13.7109375" style="6" customWidth="1"/>
    <col min="6393" max="6393" width="14.85546875" style="6" customWidth="1"/>
    <col min="6394" max="6395" width="13.7109375" style="6" customWidth="1"/>
    <col min="6396" max="6396" width="13.42578125" style="6" customWidth="1"/>
    <col min="6397" max="6397" width="13.140625" style="6" customWidth="1"/>
    <col min="6398" max="6398" width="13.42578125" style="6" customWidth="1"/>
    <col min="6399" max="6399" width="13.5703125" style="6" customWidth="1"/>
    <col min="6400" max="6402" width="13.42578125" style="6" customWidth="1"/>
    <col min="6403" max="6403" width="15.7109375" style="6" customWidth="1"/>
    <col min="6404" max="6404" width="2.140625" style="6" customWidth="1"/>
    <col min="6405" max="6405" width="12.28515625" style="6" bestFit="1" customWidth="1"/>
    <col min="6406" max="6645" width="11.42578125" style="6"/>
    <col min="6646" max="6646" width="40.85546875" style="6" customWidth="1"/>
    <col min="6647" max="6647" width="14.42578125" style="6" customWidth="1"/>
    <col min="6648" max="6648" width="13.7109375" style="6" customWidth="1"/>
    <col min="6649" max="6649" width="14.85546875" style="6" customWidth="1"/>
    <col min="6650" max="6651" width="13.7109375" style="6" customWidth="1"/>
    <col min="6652" max="6652" width="13.42578125" style="6" customWidth="1"/>
    <col min="6653" max="6653" width="13.140625" style="6" customWidth="1"/>
    <col min="6654" max="6654" width="13.42578125" style="6" customWidth="1"/>
    <col min="6655" max="6655" width="13.5703125" style="6" customWidth="1"/>
    <col min="6656" max="6658" width="13.42578125" style="6" customWidth="1"/>
    <col min="6659" max="6659" width="15.7109375" style="6" customWidth="1"/>
    <col min="6660" max="6660" width="2.140625" style="6" customWidth="1"/>
    <col min="6661" max="6661" width="12.28515625" style="6" bestFit="1" customWidth="1"/>
    <col min="6662" max="6901" width="11.42578125" style="6"/>
    <col min="6902" max="6902" width="40.85546875" style="6" customWidth="1"/>
    <col min="6903" max="6903" width="14.42578125" style="6" customWidth="1"/>
    <col min="6904" max="6904" width="13.7109375" style="6" customWidth="1"/>
    <col min="6905" max="6905" width="14.85546875" style="6" customWidth="1"/>
    <col min="6906" max="6907" width="13.7109375" style="6" customWidth="1"/>
    <col min="6908" max="6908" width="13.42578125" style="6" customWidth="1"/>
    <col min="6909" max="6909" width="13.140625" style="6" customWidth="1"/>
    <col min="6910" max="6910" width="13.42578125" style="6" customWidth="1"/>
    <col min="6911" max="6911" width="13.5703125" style="6" customWidth="1"/>
    <col min="6912" max="6914" width="13.42578125" style="6" customWidth="1"/>
    <col min="6915" max="6915" width="15.7109375" style="6" customWidth="1"/>
    <col min="6916" max="6916" width="2.140625" style="6" customWidth="1"/>
    <col min="6917" max="6917" width="12.28515625" style="6" bestFit="1" customWidth="1"/>
    <col min="6918" max="7157" width="11.42578125" style="6"/>
    <col min="7158" max="7158" width="40.85546875" style="6" customWidth="1"/>
    <col min="7159" max="7159" width="14.42578125" style="6" customWidth="1"/>
    <col min="7160" max="7160" width="13.7109375" style="6" customWidth="1"/>
    <col min="7161" max="7161" width="14.85546875" style="6" customWidth="1"/>
    <col min="7162" max="7163" width="13.7109375" style="6" customWidth="1"/>
    <col min="7164" max="7164" width="13.42578125" style="6" customWidth="1"/>
    <col min="7165" max="7165" width="13.140625" style="6" customWidth="1"/>
    <col min="7166" max="7166" width="13.42578125" style="6" customWidth="1"/>
    <col min="7167" max="7167" width="13.5703125" style="6" customWidth="1"/>
    <col min="7168" max="7170" width="13.42578125" style="6" customWidth="1"/>
    <col min="7171" max="7171" width="15.7109375" style="6" customWidth="1"/>
    <col min="7172" max="7172" width="2.140625" style="6" customWidth="1"/>
    <col min="7173" max="7173" width="12.28515625" style="6" bestFit="1" customWidth="1"/>
    <col min="7174" max="7413" width="11.42578125" style="6"/>
    <col min="7414" max="7414" width="40.85546875" style="6" customWidth="1"/>
    <col min="7415" max="7415" width="14.42578125" style="6" customWidth="1"/>
    <col min="7416" max="7416" width="13.7109375" style="6" customWidth="1"/>
    <col min="7417" max="7417" width="14.85546875" style="6" customWidth="1"/>
    <col min="7418" max="7419" width="13.7109375" style="6" customWidth="1"/>
    <col min="7420" max="7420" width="13.42578125" style="6" customWidth="1"/>
    <col min="7421" max="7421" width="13.140625" style="6" customWidth="1"/>
    <col min="7422" max="7422" width="13.42578125" style="6" customWidth="1"/>
    <col min="7423" max="7423" width="13.5703125" style="6" customWidth="1"/>
    <col min="7424" max="7426" width="13.42578125" style="6" customWidth="1"/>
    <col min="7427" max="7427" width="15.7109375" style="6" customWidth="1"/>
    <col min="7428" max="7428" width="2.140625" style="6" customWidth="1"/>
    <col min="7429" max="7429" width="12.28515625" style="6" bestFit="1" customWidth="1"/>
    <col min="7430" max="7669" width="11.42578125" style="6"/>
    <col min="7670" max="7670" width="40.85546875" style="6" customWidth="1"/>
    <col min="7671" max="7671" width="14.42578125" style="6" customWidth="1"/>
    <col min="7672" max="7672" width="13.7109375" style="6" customWidth="1"/>
    <col min="7673" max="7673" width="14.85546875" style="6" customWidth="1"/>
    <col min="7674" max="7675" width="13.7109375" style="6" customWidth="1"/>
    <col min="7676" max="7676" width="13.42578125" style="6" customWidth="1"/>
    <col min="7677" max="7677" width="13.140625" style="6" customWidth="1"/>
    <col min="7678" max="7678" width="13.42578125" style="6" customWidth="1"/>
    <col min="7679" max="7679" width="13.5703125" style="6" customWidth="1"/>
    <col min="7680" max="7682" width="13.42578125" style="6" customWidth="1"/>
    <col min="7683" max="7683" width="15.7109375" style="6" customWidth="1"/>
    <col min="7684" max="7684" width="2.140625" style="6" customWidth="1"/>
    <col min="7685" max="7685" width="12.28515625" style="6" bestFit="1" customWidth="1"/>
    <col min="7686" max="7925" width="11.42578125" style="6"/>
    <col min="7926" max="7926" width="40.85546875" style="6" customWidth="1"/>
    <col min="7927" max="7927" width="14.42578125" style="6" customWidth="1"/>
    <col min="7928" max="7928" width="13.7109375" style="6" customWidth="1"/>
    <col min="7929" max="7929" width="14.85546875" style="6" customWidth="1"/>
    <col min="7930" max="7931" width="13.7109375" style="6" customWidth="1"/>
    <col min="7932" max="7932" width="13.42578125" style="6" customWidth="1"/>
    <col min="7933" max="7933" width="13.140625" style="6" customWidth="1"/>
    <col min="7934" max="7934" width="13.42578125" style="6" customWidth="1"/>
    <col min="7935" max="7935" width="13.5703125" style="6" customWidth="1"/>
    <col min="7936" max="7938" width="13.42578125" style="6" customWidth="1"/>
    <col min="7939" max="7939" width="15.7109375" style="6" customWidth="1"/>
    <col min="7940" max="7940" width="2.140625" style="6" customWidth="1"/>
    <col min="7941" max="7941" width="12.28515625" style="6" bestFit="1" customWidth="1"/>
    <col min="7942" max="8181" width="11.42578125" style="6"/>
    <col min="8182" max="8182" width="40.85546875" style="6" customWidth="1"/>
    <col min="8183" max="8183" width="14.42578125" style="6" customWidth="1"/>
    <col min="8184" max="8184" width="13.7109375" style="6" customWidth="1"/>
    <col min="8185" max="8185" width="14.85546875" style="6" customWidth="1"/>
    <col min="8186" max="8187" width="13.7109375" style="6" customWidth="1"/>
    <col min="8188" max="8188" width="13.42578125" style="6" customWidth="1"/>
    <col min="8189" max="8189" width="13.140625" style="6" customWidth="1"/>
    <col min="8190" max="8190" width="13.42578125" style="6" customWidth="1"/>
    <col min="8191" max="8191" width="13.5703125" style="6" customWidth="1"/>
    <col min="8192" max="8194" width="13.42578125" style="6" customWidth="1"/>
    <col min="8195" max="8195" width="15.7109375" style="6" customWidth="1"/>
    <col min="8196" max="8196" width="2.140625" style="6" customWidth="1"/>
    <col min="8197" max="8197" width="12.28515625" style="6" bestFit="1" customWidth="1"/>
    <col min="8198" max="8437" width="11.42578125" style="6"/>
    <col min="8438" max="8438" width="40.85546875" style="6" customWidth="1"/>
    <col min="8439" max="8439" width="14.42578125" style="6" customWidth="1"/>
    <col min="8440" max="8440" width="13.7109375" style="6" customWidth="1"/>
    <col min="8441" max="8441" width="14.85546875" style="6" customWidth="1"/>
    <col min="8442" max="8443" width="13.7109375" style="6" customWidth="1"/>
    <col min="8444" max="8444" width="13.42578125" style="6" customWidth="1"/>
    <col min="8445" max="8445" width="13.140625" style="6" customWidth="1"/>
    <col min="8446" max="8446" width="13.42578125" style="6" customWidth="1"/>
    <col min="8447" max="8447" width="13.5703125" style="6" customWidth="1"/>
    <col min="8448" max="8450" width="13.42578125" style="6" customWidth="1"/>
    <col min="8451" max="8451" width="15.7109375" style="6" customWidth="1"/>
    <col min="8452" max="8452" width="2.140625" style="6" customWidth="1"/>
    <col min="8453" max="8453" width="12.28515625" style="6" bestFit="1" customWidth="1"/>
    <col min="8454" max="8693" width="11.42578125" style="6"/>
    <col min="8694" max="8694" width="40.85546875" style="6" customWidth="1"/>
    <col min="8695" max="8695" width="14.42578125" style="6" customWidth="1"/>
    <col min="8696" max="8696" width="13.7109375" style="6" customWidth="1"/>
    <col min="8697" max="8697" width="14.85546875" style="6" customWidth="1"/>
    <col min="8698" max="8699" width="13.7109375" style="6" customWidth="1"/>
    <col min="8700" max="8700" width="13.42578125" style="6" customWidth="1"/>
    <col min="8701" max="8701" width="13.140625" style="6" customWidth="1"/>
    <col min="8702" max="8702" width="13.42578125" style="6" customWidth="1"/>
    <col min="8703" max="8703" width="13.5703125" style="6" customWidth="1"/>
    <col min="8704" max="8706" width="13.42578125" style="6" customWidth="1"/>
    <col min="8707" max="8707" width="15.7109375" style="6" customWidth="1"/>
    <col min="8708" max="8708" width="2.140625" style="6" customWidth="1"/>
    <col min="8709" max="8709" width="12.28515625" style="6" bestFit="1" customWidth="1"/>
    <col min="8710" max="8949" width="11.42578125" style="6"/>
    <col min="8950" max="8950" width="40.85546875" style="6" customWidth="1"/>
    <col min="8951" max="8951" width="14.42578125" style="6" customWidth="1"/>
    <col min="8952" max="8952" width="13.7109375" style="6" customWidth="1"/>
    <col min="8953" max="8953" width="14.85546875" style="6" customWidth="1"/>
    <col min="8954" max="8955" width="13.7109375" style="6" customWidth="1"/>
    <col min="8956" max="8956" width="13.42578125" style="6" customWidth="1"/>
    <col min="8957" max="8957" width="13.140625" style="6" customWidth="1"/>
    <col min="8958" max="8958" width="13.42578125" style="6" customWidth="1"/>
    <col min="8959" max="8959" width="13.5703125" style="6" customWidth="1"/>
    <col min="8960" max="8962" width="13.42578125" style="6" customWidth="1"/>
    <col min="8963" max="8963" width="15.7109375" style="6" customWidth="1"/>
    <col min="8964" max="8964" width="2.140625" style="6" customWidth="1"/>
    <col min="8965" max="8965" width="12.28515625" style="6" bestFit="1" customWidth="1"/>
    <col min="8966" max="9205" width="11.42578125" style="6"/>
    <col min="9206" max="9206" width="40.85546875" style="6" customWidth="1"/>
    <col min="9207" max="9207" width="14.42578125" style="6" customWidth="1"/>
    <col min="9208" max="9208" width="13.7109375" style="6" customWidth="1"/>
    <col min="9209" max="9209" width="14.85546875" style="6" customWidth="1"/>
    <col min="9210" max="9211" width="13.7109375" style="6" customWidth="1"/>
    <col min="9212" max="9212" width="13.42578125" style="6" customWidth="1"/>
    <col min="9213" max="9213" width="13.140625" style="6" customWidth="1"/>
    <col min="9214" max="9214" width="13.42578125" style="6" customWidth="1"/>
    <col min="9215" max="9215" width="13.5703125" style="6" customWidth="1"/>
    <col min="9216" max="9218" width="13.42578125" style="6" customWidth="1"/>
    <col min="9219" max="9219" width="15.7109375" style="6" customWidth="1"/>
    <col min="9220" max="9220" width="2.140625" style="6" customWidth="1"/>
    <col min="9221" max="9221" width="12.28515625" style="6" bestFit="1" customWidth="1"/>
    <col min="9222" max="9461" width="11.42578125" style="6"/>
    <col min="9462" max="9462" width="40.85546875" style="6" customWidth="1"/>
    <col min="9463" max="9463" width="14.42578125" style="6" customWidth="1"/>
    <col min="9464" max="9464" width="13.7109375" style="6" customWidth="1"/>
    <col min="9465" max="9465" width="14.85546875" style="6" customWidth="1"/>
    <col min="9466" max="9467" width="13.7109375" style="6" customWidth="1"/>
    <col min="9468" max="9468" width="13.42578125" style="6" customWidth="1"/>
    <col min="9469" max="9469" width="13.140625" style="6" customWidth="1"/>
    <col min="9470" max="9470" width="13.42578125" style="6" customWidth="1"/>
    <col min="9471" max="9471" width="13.5703125" style="6" customWidth="1"/>
    <col min="9472" max="9474" width="13.42578125" style="6" customWidth="1"/>
    <col min="9475" max="9475" width="15.7109375" style="6" customWidth="1"/>
    <col min="9476" max="9476" width="2.140625" style="6" customWidth="1"/>
    <col min="9477" max="9477" width="12.28515625" style="6" bestFit="1" customWidth="1"/>
    <col min="9478" max="9717" width="11.42578125" style="6"/>
    <col min="9718" max="9718" width="40.85546875" style="6" customWidth="1"/>
    <col min="9719" max="9719" width="14.42578125" style="6" customWidth="1"/>
    <col min="9720" max="9720" width="13.7109375" style="6" customWidth="1"/>
    <col min="9721" max="9721" width="14.85546875" style="6" customWidth="1"/>
    <col min="9722" max="9723" width="13.7109375" style="6" customWidth="1"/>
    <col min="9724" max="9724" width="13.42578125" style="6" customWidth="1"/>
    <col min="9725" max="9725" width="13.140625" style="6" customWidth="1"/>
    <col min="9726" max="9726" width="13.42578125" style="6" customWidth="1"/>
    <col min="9727" max="9727" width="13.5703125" style="6" customWidth="1"/>
    <col min="9728" max="9730" width="13.42578125" style="6" customWidth="1"/>
    <col min="9731" max="9731" width="15.7109375" style="6" customWidth="1"/>
    <col min="9732" max="9732" width="2.140625" style="6" customWidth="1"/>
    <col min="9733" max="9733" width="12.28515625" style="6" bestFit="1" customWidth="1"/>
    <col min="9734" max="9973" width="11.42578125" style="6"/>
    <col min="9974" max="9974" width="40.85546875" style="6" customWidth="1"/>
    <col min="9975" max="9975" width="14.42578125" style="6" customWidth="1"/>
    <col min="9976" max="9976" width="13.7109375" style="6" customWidth="1"/>
    <col min="9977" max="9977" width="14.85546875" style="6" customWidth="1"/>
    <col min="9978" max="9979" width="13.7109375" style="6" customWidth="1"/>
    <col min="9980" max="9980" width="13.42578125" style="6" customWidth="1"/>
    <col min="9981" max="9981" width="13.140625" style="6" customWidth="1"/>
    <col min="9982" max="9982" width="13.42578125" style="6" customWidth="1"/>
    <col min="9983" max="9983" width="13.5703125" style="6" customWidth="1"/>
    <col min="9984" max="9986" width="13.42578125" style="6" customWidth="1"/>
    <col min="9987" max="9987" width="15.7109375" style="6" customWidth="1"/>
    <col min="9988" max="9988" width="2.140625" style="6" customWidth="1"/>
    <col min="9989" max="9989" width="12.28515625" style="6" bestFit="1" customWidth="1"/>
    <col min="9990" max="10229" width="11.42578125" style="6"/>
    <col min="10230" max="10230" width="40.85546875" style="6" customWidth="1"/>
    <col min="10231" max="10231" width="14.42578125" style="6" customWidth="1"/>
    <col min="10232" max="10232" width="13.7109375" style="6" customWidth="1"/>
    <col min="10233" max="10233" width="14.85546875" style="6" customWidth="1"/>
    <col min="10234" max="10235" width="13.7109375" style="6" customWidth="1"/>
    <col min="10236" max="10236" width="13.42578125" style="6" customWidth="1"/>
    <col min="10237" max="10237" width="13.140625" style="6" customWidth="1"/>
    <col min="10238" max="10238" width="13.42578125" style="6" customWidth="1"/>
    <col min="10239" max="10239" width="13.5703125" style="6" customWidth="1"/>
    <col min="10240" max="10242" width="13.42578125" style="6" customWidth="1"/>
    <col min="10243" max="10243" width="15.7109375" style="6" customWidth="1"/>
    <col min="10244" max="10244" width="2.140625" style="6" customWidth="1"/>
    <col min="10245" max="10245" width="12.28515625" style="6" bestFit="1" customWidth="1"/>
    <col min="10246" max="10485" width="11.42578125" style="6"/>
    <col min="10486" max="10486" width="40.85546875" style="6" customWidth="1"/>
    <col min="10487" max="10487" width="14.42578125" style="6" customWidth="1"/>
    <col min="10488" max="10488" width="13.7109375" style="6" customWidth="1"/>
    <col min="10489" max="10489" width="14.85546875" style="6" customWidth="1"/>
    <col min="10490" max="10491" width="13.7109375" style="6" customWidth="1"/>
    <col min="10492" max="10492" width="13.42578125" style="6" customWidth="1"/>
    <col min="10493" max="10493" width="13.140625" style="6" customWidth="1"/>
    <col min="10494" max="10494" width="13.42578125" style="6" customWidth="1"/>
    <col min="10495" max="10495" width="13.5703125" style="6" customWidth="1"/>
    <col min="10496" max="10498" width="13.42578125" style="6" customWidth="1"/>
    <col min="10499" max="10499" width="15.7109375" style="6" customWidth="1"/>
    <col min="10500" max="10500" width="2.140625" style="6" customWidth="1"/>
    <col min="10501" max="10501" width="12.28515625" style="6" bestFit="1" customWidth="1"/>
    <col min="10502" max="10741" width="11.42578125" style="6"/>
    <col min="10742" max="10742" width="40.85546875" style="6" customWidth="1"/>
    <col min="10743" max="10743" width="14.42578125" style="6" customWidth="1"/>
    <col min="10744" max="10744" width="13.7109375" style="6" customWidth="1"/>
    <col min="10745" max="10745" width="14.85546875" style="6" customWidth="1"/>
    <col min="10746" max="10747" width="13.7109375" style="6" customWidth="1"/>
    <col min="10748" max="10748" width="13.42578125" style="6" customWidth="1"/>
    <col min="10749" max="10749" width="13.140625" style="6" customWidth="1"/>
    <col min="10750" max="10750" width="13.42578125" style="6" customWidth="1"/>
    <col min="10751" max="10751" width="13.5703125" style="6" customWidth="1"/>
    <col min="10752" max="10754" width="13.42578125" style="6" customWidth="1"/>
    <col min="10755" max="10755" width="15.7109375" style="6" customWidth="1"/>
    <col min="10756" max="10756" width="2.140625" style="6" customWidth="1"/>
    <col min="10757" max="10757" width="12.28515625" style="6" bestFit="1" customWidth="1"/>
    <col min="10758" max="10997" width="11.42578125" style="6"/>
    <col min="10998" max="10998" width="40.85546875" style="6" customWidth="1"/>
    <col min="10999" max="10999" width="14.42578125" style="6" customWidth="1"/>
    <col min="11000" max="11000" width="13.7109375" style="6" customWidth="1"/>
    <col min="11001" max="11001" width="14.85546875" style="6" customWidth="1"/>
    <col min="11002" max="11003" width="13.7109375" style="6" customWidth="1"/>
    <col min="11004" max="11004" width="13.42578125" style="6" customWidth="1"/>
    <col min="11005" max="11005" width="13.140625" style="6" customWidth="1"/>
    <col min="11006" max="11006" width="13.42578125" style="6" customWidth="1"/>
    <col min="11007" max="11007" width="13.5703125" style="6" customWidth="1"/>
    <col min="11008" max="11010" width="13.42578125" style="6" customWidth="1"/>
    <col min="11011" max="11011" width="15.7109375" style="6" customWidth="1"/>
    <col min="11012" max="11012" width="2.140625" style="6" customWidth="1"/>
    <col min="11013" max="11013" width="12.28515625" style="6" bestFit="1" customWidth="1"/>
    <col min="11014" max="11253" width="11.42578125" style="6"/>
    <col min="11254" max="11254" width="40.85546875" style="6" customWidth="1"/>
    <col min="11255" max="11255" width="14.42578125" style="6" customWidth="1"/>
    <col min="11256" max="11256" width="13.7109375" style="6" customWidth="1"/>
    <col min="11257" max="11257" width="14.85546875" style="6" customWidth="1"/>
    <col min="11258" max="11259" width="13.7109375" style="6" customWidth="1"/>
    <col min="11260" max="11260" width="13.42578125" style="6" customWidth="1"/>
    <col min="11261" max="11261" width="13.140625" style="6" customWidth="1"/>
    <col min="11262" max="11262" width="13.42578125" style="6" customWidth="1"/>
    <col min="11263" max="11263" width="13.5703125" style="6" customWidth="1"/>
    <col min="11264" max="11266" width="13.42578125" style="6" customWidth="1"/>
    <col min="11267" max="11267" width="15.7109375" style="6" customWidth="1"/>
    <col min="11268" max="11268" width="2.140625" style="6" customWidth="1"/>
    <col min="11269" max="11269" width="12.28515625" style="6" bestFit="1" customWidth="1"/>
    <col min="11270" max="11509" width="11.42578125" style="6"/>
    <col min="11510" max="11510" width="40.85546875" style="6" customWidth="1"/>
    <col min="11511" max="11511" width="14.42578125" style="6" customWidth="1"/>
    <col min="11512" max="11512" width="13.7109375" style="6" customWidth="1"/>
    <col min="11513" max="11513" width="14.85546875" style="6" customWidth="1"/>
    <col min="11514" max="11515" width="13.7109375" style="6" customWidth="1"/>
    <col min="11516" max="11516" width="13.42578125" style="6" customWidth="1"/>
    <col min="11517" max="11517" width="13.140625" style="6" customWidth="1"/>
    <col min="11518" max="11518" width="13.42578125" style="6" customWidth="1"/>
    <col min="11519" max="11519" width="13.5703125" style="6" customWidth="1"/>
    <col min="11520" max="11522" width="13.42578125" style="6" customWidth="1"/>
    <col min="11523" max="11523" width="15.7109375" style="6" customWidth="1"/>
    <col min="11524" max="11524" width="2.140625" style="6" customWidth="1"/>
    <col min="11525" max="11525" width="12.28515625" style="6" bestFit="1" customWidth="1"/>
    <col min="11526" max="11765" width="11.42578125" style="6"/>
    <col min="11766" max="11766" width="40.85546875" style="6" customWidth="1"/>
    <col min="11767" max="11767" width="14.42578125" style="6" customWidth="1"/>
    <col min="11768" max="11768" width="13.7109375" style="6" customWidth="1"/>
    <col min="11769" max="11769" width="14.85546875" style="6" customWidth="1"/>
    <col min="11770" max="11771" width="13.7109375" style="6" customWidth="1"/>
    <col min="11772" max="11772" width="13.42578125" style="6" customWidth="1"/>
    <col min="11773" max="11773" width="13.140625" style="6" customWidth="1"/>
    <col min="11774" max="11774" width="13.42578125" style="6" customWidth="1"/>
    <col min="11775" max="11775" width="13.5703125" style="6" customWidth="1"/>
    <col min="11776" max="11778" width="13.42578125" style="6" customWidth="1"/>
    <col min="11779" max="11779" width="15.7109375" style="6" customWidth="1"/>
    <col min="11780" max="11780" width="2.140625" style="6" customWidth="1"/>
    <col min="11781" max="11781" width="12.28515625" style="6" bestFit="1" customWidth="1"/>
    <col min="11782" max="12021" width="11.42578125" style="6"/>
    <col min="12022" max="12022" width="40.85546875" style="6" customWidth="1"/>
    <col min="12023" max="12023" width="14.42578125" style="6" customWidth="1"/>
    <col min="12024" max="12024" width="13.7109375" style="6" customWidth="1"/>
    <col min="12025" max="12025" width="14.85546875" style="6" customWidth="1"/>
    <col min="12026" max="12027" width="13.7109375" style="6" customWidth="1"/>
    <col min="12028" max="12028" width="13.42578125" style="6" customWidth="1"/>
    <col min="12029" max="12029" width="13.140625" style="6" customWidth="1"/>
    <col min="12030" max="12030" width="13.42578125" style="6" customWidth="1"/>
    <col min="12031" max="12031" width="13.5703125" style="6" customWidth="1"/>
    <col min="12032" max="12034" width="13.42578125" style="6" customWidth="1"/>
    <col min="12035" max="12035" width="15.7109375" style="6" customWidth="1"/>
    <col min="12036" max="12036" width="2.140625" style="6" customWidth="1"/>
    <col min="12037" max="12037" width="12.28515625" style="6" bestFit="1" customWidth="1"/>
    <col min="12038" max="12277" width="11.42578125" style="6"/>
    <col min="12278" max="12278" width="40.85546875" style="6" customWidth="1"/>
    <col min="12279" max="12279" width="14.42578125" style="6" customWidth="1"/>
    <col min="12280" max="12280" width="13.7109375" style="6" customWidth="1"/>
    <col min="12281" max="12281" width="14.85546875" style="6" customWidth="1"/>
    <col min="12282" max="12283" width="13.7109375" style="6" customWidth="1"/>
    <col min="12284" max="12284" width="13.42578125" style="6" customWidth="1"/>
    <col min="12285" max="12285" width="13.140625" style="6" customWidth="1"/>
    <col min="12286" max="12286" width="13.42578125" style="6" customWidth="1"/>
    <col min="12287" max="12287" width="13.5703125" style="6" customWidth="1"/>
    <col min="12288" max="12290" width="13.42578125" style="6" customWidth="1"/>
    <col min="12291" max="12291" width="15.7109375" style="6" customWidth="1"/>
    <col min="12292" max="12292" width="2.140625" style="6" customWidth="1"/>
    <col min="12293" max="12293" width="12.28515625" style="6" bestFit="1" customWidth="1"/>
    <col min="12294" max="12533" width="11.42578125" style="6"/>
    <col min="12534" max="12534" width="40.85546875" style="6" customWidth="1"/>
    <col min="12535" max="12535" width="14.42578125" style="6" customWidth="1"/>
    <col min="12536" max="12536" width="13.7109375" style="6" customWidth="1"/>
    <col min="12537" max="12537" width="14.85546875" style="6" customWidth="1"/>
    <col min="12538" max="12539" width="13.7109375" style="6" customWidth="1"/>
    <col min="12540" max="12540" width="13.42578125" style="6" customWidth="1"/>
    <col min="12541" max="12541" width="13.140625" style="6" customWidth="1"/>
    <col min="12542" max="12542" width="13.42578125" style="6" customWidth="1"/>
    <col min="12543" max="12543" width="13.5703125" style="6" customWidth="1"/>
    <col min="12544" max="12546" width="13.42578125" style="6" customWidth="1"/>
    <col min="12547" max="12547" width="15.7109375" style="6" customWidth="1"/>
    <col min="12548" max="12548" width="2.140625" style="6" customWidth="1"/>
    <col min="12549" max="12549" width="12.28515625" style="6" bestFit="1" customWidth="1"/>
    <col min="12550" max="12789" width="11.42578125" style="6"/>
    <col min="12790" max="12790" width="40.85546875" style="6" customWidth="1"/>
    <col min="12791" max="12791" width="14.42578125" style="6" customWidth="1"/>
    <col min="12792" max="12792" width="13.7109375" style="6" customWidth="1"/>
    <col min="12793" max="12793" width="14.85546875" style="6" customWidth="1"/>
    <col min="12794" max="12795" width="13.7109375" style="6" customWidth="1"/>
    <col min="12796" max="12796" width="13.42578125" style="6" customWidth="1"/>
    <col min="12797" max="12797" width="13.140625" style="6" customWidth="1"/>
    <col min="12798" max="12798" width="13.42578125" style="6" customWidth="1"/>
    <col min="12799" max="12799" width="13.5703125" style="6" customWidth="1"/>
    <col min="12800" max="12802" width="13.42578125" style="6" customWidth="1"/>
    <col min="12803" max="12803" width="15.7109375" style="6" customWidth="1"/>
    <col min="12804" max="12804" width="2.140625" style="6" customWidth="1"/>
    <col min="12805" max="12805" width="12.28515625" style="6" bestFit="1" customWidth="1"/>
    <col min="12806" max="13045" width="11.42578125" style="6"/>
    <col min="13046" max="13046" width="40.85546875" style="6" customWidth="1"/>
    <col min="13047" max="13047" width="14.42578125" style="6" customWidth="1"/>
    <col min="13048" max="13048" width="13.7109375" style="6" customWidth="1"/>
    <col min="13049" max="13049" width="14.85546875" style="6" customWidth="1"/>
    <col min="13050" max="13051" width="13.7109375" style="6" customWidth="1"/>
    <col min="13052" max="13052" width="13.42578125" style="6" customWidth="1"/>
    <col min="13053" max="13053" width="13.140625" style="6" customWidth="1"/>
    <col min="13054" max="13054" width="13.42578125" style="6" customWidth="1"/>
    <col min="13055" max="13055" width="13.5703125" style="6" customWidth="1"/>
    <col min="13056" max="13058" width="13.42578125" style="6" customWidth="1"/>
    <col min="13059" max="13059" width="15.7109375" style="6" customWidth="1"/>
    <col min="13060" max="13060" width="2.140625" style="6" customWidth="1"/>
    <col min="13061" max="13061" width="12.28515625" style="6" bestFit="1" customWidth="1"/>
    <col min="13062" max="13301" width="11.42578125" style="6"/>
    <col min="13302" max="13302" width="40.85546875" style="6" customWidth="1"/>
    <col min="13303" max="13303" width="14.42578125" style="6" customWidth="1"/>
    <col min="13304" max="13304" width="13.7109375" style="6" customWidth="1"/>
    <col min="13305" max="13305" width="14.85546875" style="6" customWidth="1"/>
    <col min="13306" max="13307" width="13.7109375" style="6" customWidth="1"/>
    <col min="13308" max="13308" width="13.42578125" style="6" customWidth="1"/>
    <col min="13309" max="13309" width="13.140625" style="6" customWidth="1"/>
    <col min="13310" max="13310" width="13.42578125" style="6" customWidth="1"/>
    <col min="13311" max="13311" width="13.5703125" style="6" customWidth="1"/>
    <col min="13312" max="13314" width="13.42578125" style="6" customWidth="1"/>
    <col min="13315" max="13315" width="15.7109375" style="6" customWidth="1"/>
    <col min="13316" max="13316" width="2.140625" style="6" customWidth="1"/>
    <col min="13317" max="13317" width="12.28515625" style="6" bestFit="1" customWidth="1"/>
    <col min="13318" max="13557" width="11.42578125" style="6"/>
    <col min="13558" max="13558" width="40.85546875" style="6" customWidth="1"/>
    <col min="13559" max="13559" width="14.42578125" style="6" customWidth="1"/>
    <col min="13560" max="13560" width="13.7109375" style="6" customWidth="1"/>
    <col min="13561" max="13561" width="14.85546875" style="6" customWidth="1"/>
    <col min="13562" max="13563" width="13.7109375" style="6" customWidth="1"/>
    <col min="13564" max="13564" width="13.42578125" style="6" customWidth="1"/>
    <col min="13565" max="13565" width="13.140625" style="6" customWidth="1"/>
    <col min="13566" max="13566" width="13.42578125" style="6" customWidth="1"/>
    <col min="13567" max="13567" width="13.5703125" style="6" customWidth="1"/>
    <col min="13568" max="13570" width="13.42578125" style="6" customWidth="1"/>
    <col min="13571" max="13571" width="15.7109375" style="6" customWidth="1"/>
    <col min="13572" max="13572" width="2.140625" style="6" customWidth="1"/>
    <col min="13573" max="13573" width="12.28515625" style="6" bestFit="1" customWidth="1"/>
    <col min="13574" max="13813" width="11.42578125" style="6"/>
    <col min="13814" max="13814" width="40.85546875" style="6" customWidth="1"/>
    <col min="13815" max="13815" width="14.42578125" style="6" customWidth="1"/>
    <col min="13816" max="13816" width="13.7109375" style="6" customWidth="1"/>
    <col min="13817" max="13817" width="14.85546875" style="6" customWidth="1"/>
    <col min="13818" max="13819" width="13.7109375" style="6" customWidth="1"/>
    <col min="13820" max="13820" width="13.42578125" style="6" customWidth="1"/>
    <col min="13821" max="13821" width="13.140625" style="6" customWidth="1"/>
    <col min="13822" max="13822" width="13.42578125" style="6" customWidth="1"/>
    <col min="13823" max="13823" width="13.5703125" style="6" customWidth="1"/>
    <col min="13824" max="13826" width="13.42578125" style="6" customWidth="1"/>
    <col min="13827" max="13827" width="15.7109375" style="6" customWidth="1"/>
    <col min="13828" max="13828" width="2.140625" style="6" customWidth="1"/>
    <col min="13829" max="13829" width="12.28515625" style="6" bestFit="1" customWidth="1"/>
    <col min="13830" max="14069" width="11.42578125" style="6"/>
    <col min="14070" max="14070" width="40.85546875" style="6" customWidth="1"/>
    <col min="14071" max="14071" width="14.42578125" style="6" customWidth="1"/>
    <col min="14072" max="14072" width="13.7109375" style="6" customWidth="1"/>
    <col min="14073" max="14073" width="14.85546875" style="6" customWidth="1"/>
    <col min="14074" max="14075" width="13.7109375" style="6" customWidth="1"/>
    <col min="14076" max="14076" width="13.42578125" style="6" customWidth="1"/>
    <col min="14077" max="14077" width="13.140625" style="6" customWidth="1"/>
    <col min="14078" max="14078" width="13.42578125" style="6" customWidth="1"/>
    <col min="14079" max="14079" width="13.5703125" style="6" customWidth="1"/>
    <col min="14080" max="14082" width="13.42578125" style="6" customWidth="1"/>
    <col min="14083" max="14083" width="15.7109375" style="6" customWidth="1"/>
    <col min="14084" max="14084" width="2.140625" style="6" customWidth="1"/>
    <col min="14085" max="14085" width="12.28515625" style="6" bestFit="1" customWidth="1"/>
    <col min="14086" max="14325" width="11.42578125" style="6"/>
    <col min="14326" max="14326" width="40.85546875" style="6" customWidth="1"/>
    <col min="14327" max="14327" width="14.42578125" style="6" customWidth="1"/>
    <col min="14328" max="14328" width="13.7109375" style="6" customWidth="1"/>
    <col min="14329" max="14329" width="14.85546875" style="6" customWidth="1"/>
    <col min="14330" max="14331" width="13.7109375" style="6" customWidth="1"/>
    <col min="14332" max="14332" width="13.42578125" style="6" customWidth="1"/>
    <col min="14333" max="14333" width="13.140625" style="6" customWidth="1"/>
    <col min="14334" max="14334" width="13.42578125" style="6" customWidth="1"/>
    <col min="14335" max="14335" width="13.5703125" style="6" customWidth="1"/>
    <col min="14336" max="14338" width="13.42578125" style="6" customWidth="1"/>
    <col min="14339" max="14339" width="15.7109375" style="6" customWidth="1"/>
    <col min="14340" max="14340" width="2.140625" style="6" customWidth="1"/>
    <col min="14341" max="14341" width="12.28515625" style="6" bestFit="1" customWidth="1"/>
    <col min="14342" max="14581" width="11.42578125" style="6"/>
    <col min="14582" max="14582" width="40.85546875" style="6" customWidth="1"/>
    <col min="14583" max="14583" width="14.42578125" style="6" customWidth="1"/>
    <col min="14584" max="14584" width="13.7109375" style="6" customWidth="1"/>
    <col min="14585" max="14585" width="14.85546875" style="6" customWidth="1"/>
    <col min="14586" max="14587" width="13.7109375" style="6" customWidth="1"/>
    <col min="14588" max="14588" width="13.42578125" style="6" customWidth="1"/>
    <col min="14589" max="14589" width="13.140625" style="6" customWidth="1"/>
    <col min="14590" max="14590" width="13.42578125" style="6" customWidth="1"/>
    <col min="14591" max="14591" width="13.5703125" style="6" customWidth="1"/>
    <col min="14592" max="14594" width="13.42578125" style="6" customWidth="1"/>
    <col min="14595" max="14595" width="15.7109375" style="6" customWidth="1"/>
    <col min="14596" max="14596" width="2.140625" style="6" customWidth="1"/>
    <col min="14597" max="14597" width="12.28515625" style="6" bestFit="1" customWidth="1"/>
    <col min="14598" max="14837" width="11.42578125" style="6"/>
    <col min="14838" max="14838" width="40.85546875" style="6" customWidth="1"/>
    <col min="14839" max="14839" width="14.42578125" style="6" customWidth="1"/>
    <col min="14840" max="14840" width="13.7109375" style="6" customWidth="1"/>
    <col min="14841" max="14841" width="14.85546875" style="6" customWidth="1"/>
    <col min="14842" max="14843" width="13.7109375" style="6" customWidth="1"/>
    <col min="14844" max="14844" width="13.42578125" style="6" customWidth="1"/>
    <col min="14845" max="14845" width="13.140625" style="6" customWidth="1"/>
    <col min="14846" max="14846" width="13.42578125" style="6" customWidth="1"/>
    <col min="14847" max="14847" width="13.5703125" style="6" customWidth="1"/>
    <col min="14848" max="14850" width="13.42578125" style="6" customWidth="1"/>
    <col min="14851" max="14851" width="15.7109375" style="6" customWidth="1"/>
    <col min="14852" max="14852" width="2.140625" style="6" customWidth="1"/>
    <col min="14853" max="14853" width="12.28515625" style="6" bestFit="1" customWidth="1"/>
    <col min="14854" max="15093" width="11.42578125" style="6"/>
    <col min="15094" max="15094" width="40.85546875" style="6" customWidth="1"/>
    <col min="15095" max="15095" width="14.42578125" style="6" customWidth="1"/>
    <col min="15096" max="15096" width="13.7109375" style="6" customWidth="1"/>
    <col min="15097" max="15097" width="14.85546875" style="6" customWidth="1"/>
    <col min="15098" max="15099" width="13.7109375" style="6" customWidth="1"/>
    <col min="15100" max="15100" width="13.42578125" style="6" customWidth="1"/>
    <col min="15101" max="15101" width="13.140625" style="6" customWidth="1"/>
    <col min="15102" max="15102" width="13.42578125" style="6" customWidth="1"/>
    <col min="15103" max="15103" width="13.5703125" style="6" customWidth="1"/>
    <col min="15104" max="15106" width="13.42578125" style="6" customWidth="1"/>
    <col min="15107" max="15107" width="15.7109375" style="6" customWidth="1"/>
    <col min="15108" max="15108" width="2.140625" style="6" customWidth="1"/>
    <col min="15109" max="15109" width="12.28515625" style="6" bestFit="1" customWidth="1"/>
    <col min="15110" max="15349" width="11.42578125" style="6"/>
    <col min="15350" max="15350" width="40.85546875" style="6" customWidth="1"/>
    <col min="15351" max="15351" width="14.42578125" style="6" customWidth="1"/>
    <col min="15352" max="15352" width="13.7109375" style="6" customWidth="1"/>
    <col min="15353" max="15353" width="14.85546875" style="6" customWidth="1"/>
    <col min="15354" max="15355" width="13.7109375" style="6" customWidth="1"/>
    <col min="15356" max="15356" width="13.42578125" style="6" customWidth="1"/>
    <col min="15357" max="15357" width="13.140625" style="6" customWidth="1"/>
    <col min="15358" max="15358" width="13.42578125" style="6" customWidth="1"/>
    <col min="15359" max="15359" width="13.5703125" style="6" customWidth="1"/>
    <col min="15360" max="15362" width="13.42578125" style="6" customWidth="1"/>
    <col min="15363" max="15363" width="15.7109375" style="6" customWidth="1"/>
    <col min="15364" max="15364" width="2.140625" style="6" customWidth="1"/>
    <col min="15365" max="15365" width="12.28515625" style="6" bestFit="1" customWidth="1"/>
    <col min="15366" max="15605" width="11.42578125" style="6"/>
    <col min="15606" max="15606" width="40.85546875" style="6" customWidth="1"/>
    <col min="15607" max="15607" width="14.42578125" style="6" customWidth="1"/>
    <col min="15608" max="15608" width="13.7109375" style="6" customWidth="1"/>
    <col min="15609" max="15609" width="14.85546875" style="6" customWidth="1"/>
    <col min="15610" max="15611" width="13.7109375" style="6" customWidth="1"/>
    <col min="15612" max="15612" width="13.42578125" style="6" customWidth="1"/>
    <col min="15613" max="15613" width="13.140625" style="6" customWidth="1"/>
    <col min="15614" max="15614" width="13.42578125" style="6" customWidth="1"/>
    <col min="15615" max="15615" width="13.5703125" style="6" customWidth="1"/>
    <col min="15616" max="15618" width="13.42578125" style="6" customWidth="1"/>
    <col min="15619" max="15619" width="15.7109375" style="6" customWidth="1"/>
    <col min="15620" max="15620" width="2.140625" style="6" customWidth="1"/>
    <col min="15621" max="15621" width="12.28515625" style="6" bestFit="1" customWidth="1"/>
    <col min="15622" max="15861" width="11.42578125" style="6"/>
    <col min="15862" max="15862" width="40.85546875" style="6" customWidth="1"/>
    <col min="15863" max="15863" width="14.42578125" style="6" customWidth="1"/>
    <col min="15864" max="15864" width="13.7109375" style="6" customWidth="1"/>
    <col min="15865" max="15865" width="14.85546875" style="6" customWidth="1"/>
    <col min="15866" max="15867" width="13.7109375" style="6" customWidth="1"/>
    <col min="15868" max="15868" width="13.42578125" style="6" customWidth="1"/>
    <col min="15869" max="15869" width="13.140625" style="6" customWidth="1"/>
    <col min="15870" max="15870" width="13.42578125" style="6" customWidth="1"/>
    <col min="15871" max="15871" width="13.5703125" style="6" customWidth="1"/>
    <col min="15872" max="15874" width="13.42578125" style="6" customWidth="1"/>
    <col min="15875" max="15875" width="15.7109375" style="6" customWidth="1"/>
    <col min="15876" max="15876" width="2.140625" style="6" customWidth="1"/>
    <col min="15877" max="15877" width="12.28515625" style="6" bestFit="1" customWidth="1"/>
    <col min="15878" max="16117" width="11.42578125" style="6"/>
    <col min="16118" max="16118" width="40.85546875" style="6" customWidth="1"/>
    <col min="16119" max="16119" width="14.42578125" style="6" customWidth="1"/>
    <col min="16120" max="16120" width="13.7109375" style="6" customWidth="1"/>
    <col min="16121" max="16121" width="14.85546875" style="6" customWidth="1"/>
    <col min="16122" max="16123" width="13.7109375" style="6" customWidth="1"/>
    <col min="16124" max="16124" width="13.42578125" style="6" customWidth="1"/>
    <col min="16125" max="16125" width="13.140625" style="6" customWidth="1"/>
    <col min="16126" max="16126" width="13.42578125" style="6" customWidth="1"/>
    <col min="16127" max="16127" width="13.5703125" style="6" customWidth="1"/>
    <col min="16128" max="16130" width="13.42578125" style="6" customWidth="1"/>
    <col min="16131" max="16131" width="15.7109375" style="6" customWidth="1"/>
    <col min="16132" max="16132" width="2.140625" style="6" customWidth="1"/>
    <col min="16133" max="16133" width="12.28515625" style="6" bestFit="1" customWidth="1"/>
    <col min="16134" max="16384" width="11.42578125" style="6"/>
  </cols>
  <sheetData>
    <row r="1" spans="1:33" x14ac:dyDescent="0.2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33" x14ac:dyDescent="0.2">
      <c r="A2" s="115" t="s">
        <v>115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33" x14ac:dyDescent="0.2">
      <c r="A3" s="116" t="s">
        <v>116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33" ht="12.75" customHeight="1" x14ac:dyDescent="0.2">
      <c r="A4" s="13"/>
      <c r="B4" s="13"/>
      <c r="C4" s="13"/>
      <c r="D4" s="13"/>
      <c r="E4" s="13"/>
      <c r="F4" s="13"/>
    </row>
    <row r="5" spans="1:33" ht="12.75" customHeight="1" x14ac:dyDescent="0.2">
      <c r="A5" s="14"/>
      <c r="B5" s="117">
        <v>2015</v>
      </c>
      <c r="C5" s="117"/>
      <c r="D5" s="117"/>
      <c r="E5" s="117"/>
      <c r="F5" s="117"/>
      <c r="G5" s="118" t="s">
        <v>117</v>
      </c>
      <c r="H5" s="118"/>
      <c r="I5" s="118"/>
      <c r="J5" s="118"/>
      <c r="K5" s="118"/>
      <c r="L5" s="118"/>
      <c r="M5" s="118"/>
    </row>
    <row r="6" spans="1:33" ht="15.75" x14ac:dyDescent="0.25">
      <c r="A6" s="119" t="s">
        <v>1</v>
      </c>
      <c r="B6" s="117"/>
      <c r="C6" s="117"/>
      <c r="D6" s="117"/>
      <c r="E6" s="117"/>
      <c r="F6" s="117"/>
      <c r="G6" s="118"/>
      <c r="H6" s="118"/>
      <c r="I6" s="118"/>
      <c r="J6" s="118"/>
      <c r="K6" s="118"/>
      <c r="L6" s="118"/>
      <c r="M6" s="118"/>
      <c r="Q6" s="114" t="s">
        <v>123</v>
      </c>
      <c r="R6" s="114"/>
      <c r="S6" s="114"/>
      <c r="T6" s="120">
        <v>2017</v>
      </c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</row>
    <row r="7" spans="1:33" ht="12.75" customHeight="1" x14ac:dyDescent="0.2">
      <c r="A7" s="119"/>
      <c r="B7" s="107" t="s">
        <v>9</v>
      </c>
      <c r="C7" s="107" t="s">
        <v>10</v>
      </c>
      <c r="D7" s="107" t="s">
        <v>11</v>
      </c>
      <c r="E7" s="107" t="s">
        <v>12</v>
      </c>
      <c r="F7" s="107" t="s">
        <v>13</v>
      </c>
      <c r="G7" s="107" t="s">
        <v>2</v>
      </c>
      <c r="H7" s="107" t="s">
        <v>3</v>
      </c>
      <c r="I7" s="107" t="s">
        <v>4</v>
      </c>
      <c r="J7" s="107" t="s">
        <v>5</v>
      </c>
      <c r="K7" s="107" t="s">
        <v>6</v>
      </c>
      <c r="L7" s="107" t="s">
        <v>7</v>
      </c>
      <c r="M7" s="107" t="s">
        <v>8</v>
      </c>
      <c r="N7" s="30" t="s">
        <v>125</v>
      </c>
      <c r="O7" s="112" t="s">
        <v>118</v>
      </c>
      <c r="P7" s="112" t="s">
        <v>119</v>
      </c>
      <c r="Q7" s="112" t="s">
        <v>120</v>
      </c>
      <c r="R7" s="112" t="s">
        <v>121</v>
      </c>
      <c r="S7" s="112" t="s">
        <v>122</v>
      </c>
      <c r="T7" s="107" t="s">
        <v>2</v>
      </c>
      <c r="U7" s="107" t="s">
        <v>3</v>
      </c>
      <c r="V7" s="107" t="s">
        <v>4</v>
      </c>
      <c r="W7" s="107" t="s">
        <v>5</v>
      </c>
      <c r="X7" s="107" t="s">
        <v>6</v>
      </c>
      <c r="Y7" s="107" t="s">
        <v>7</v>
      </c>
      <c r="Z7" s="107" t="s">
        <v>8</v>
      </c>
      <c r="AA7" s="107" t="s">
        <v>9</v>
      </c>
      <c r="AB7" s="107" t="s">
        <v>10</v>
      </c>
      <c r="AC7" s="107" t="s">
        <v>11</v>
      </c>
      <c r="AD7" s="107" t="s">
        <v>12</v>
      </c>
      <c r="AE7" s="107" t="s">
        <v>13</v>
      </c>
      <c r="AF7" s="107" t="s">
        <v>14</v>
      </c>
      <c r="AG7" s="107" t="s">
        <v>127</v>
      </c>
    </row>
    <row r="8" spans="1:33" ht="12.75" customHeight="1" x14ac:dyDescent="0.2">
      <c r="A8" s="15"/>
      <c r="B8" s="108"/>
      <c r="C8" s="110"/>
      <c r="D8" s="108"/>
      <c r="E8" s="108"/>
      <c r="F8" s="108"/>
      <c r="G8" s="110"/>
      <c r="H8" s="108"/>
      <c r="I8" s="110"/>
      <c r="J8" s="108"/>
      <c r="K8" s="110"/>
      <c r="L8" s="108"/>
      <c r="M8" s="110"/>
      <c r="N8" s="30" t="s">
        <v>124</v>
      </c>
      <c r="O8" s="113"/>
      <c r="P8" s="113"/>
      <c r="Q8" s="113"/>
      <c r="R8" s="113"/>
      <c r="S8" s="113"/>
      <c r="T8" s="110"/>
      <c r="U8" s="108"/>
      <c r="V8" s="110"/>
      <c r="W8" s="108"/>
      <c r="X8" s="110"/>
      <c r="Y8" s="108"/>
      <c r="Z8" s="110"/>
      <c r="AA8" s="108"/>
      <c r="AB8" s="110"/>
      <c r="AC8" s="108"/>
      <c r="AD8" s="108"/>
      <c r="AE8" s="108"/>
      <c r="AF8" s="108"/>
      <c r="AG8" s="108"/>
    </row>
    <row r="9" spans="1:33" ht="39" customHeight="1" x14ac:dyDescent="0.2">
      <c r="A9" s="18" t="s">
        <v>18</v>
      </c>
      <c r="B9" s="1">
        <f>SUM(B10+B18+B33)</f>
        <v>84389183.5</v>
      </c>
      <c r="C9" s="1">
        <f>SUM(C10+C18+C33)</f>
        <v>83836384.160000011</v>
      </c>
      <c r="D9" s="1">
        <f>SUM(D10+D18+D33)</f>
        <v>80230781.360000014</v>
      </c>
      <c r="E9" s="1">
        <f>SUM(E10+E18+E33)</f>
        <v>82099265.61999999</v>
      </c>
      <c r="F9" s="1">
        <v>109939036.22</v>
      </c>
      <c r="G9" s="1">
        <f t="shared" ref="G9:H9" si="0">SUM(G10+G18+G33)</f>
        <v>90218854.290000007</v>
      </c>
      <c r="H9" s="1">
        <f t="shared" si="0"/>
        <v>95306920.899999991</v>
      </c>
      <c r="I9" s="1">
        <f>SUM(I10+I18+I33)</f>
        <v>93231353.540000007</v>
      </c>
      <c r="J9" s="1">
        <f>SUM(J10+J18+J33)</f>
        <v>89121722.340000004</v>
      </c>
      <c r="K9" s="1">
        <f>SUM(K10+K18+K33)</f>
        <v>91605468.38000001</v>
      </c>
      <c r="L9" s="1">
        <f>SUM(L10+L18+L33)</f>
        <v>91488218.150000006</v>
      </c>
      <c r="M9" s="1">
        <f>SUM(M10+M18+M33)</f>
        <v>88079380.410000011</v>
      </c>
      <c r="O9" s="31">
        <f>+O10+O18+O33</f>
        <v>89033195.158999979</v>
      </c>
      <c r="P9" s="31">
        <f t="shared" ref="P9:R9" si="1">+P10+P18+P33</f>
        <v>88146139.331818178</v>
      </c>
      <c r="Q9" s="31">
        <f t="shared" si="1"/>
        <v>96064431.289999992</v>
      </c>
      <c r="R9" s="31">
        <f t="shared" si="1"/>
        <v>89205048.63000001</v>
      </c>
      <c r="S9" s="31">
        <f>+S10+S18+S33</f>
        <v>79944396.200000018</v>
      </c>
      <c r="T9" s="1">
        <f>SUM(T10+T18+T33)</f>
        <v>91121503.57371062</v>
      </c>
      <c r="U9" s="1">
        <f t="shared" ref="U9" si="2">SUM(U10+U18+U33)</f>
        <v>96250776.893965334</v>
      </c>
      <c r="V9" s="1">
        <f t="shared" ref="V9:AD9" si="3">SUM(V10+V18+V33)</f>
        <v>94140061.568428233</v>
      </c>
      <c r="W9" s="1">
        <f t="shared" si="3"/>
        <v>90004188.168840557</v>
      </c>
      <c r="X9" s="1">
        <f t="shared" si="3"/>
        <v>92495718.076183155</v>
      </c>
      <c r="Y9" s="1">
        <f t="shared" si="3"/>
        <v>92428984.954394221</v>
      </c>
      <c r="Z9" s="1">
        <f t="shared" si="3"/>
        <v>88988115.745812863</v>
      </c>
      <c r="AA9" s="1">
        <f t="shared" si="3"/>
        <v>85262692.882495329</v>
      </c>
      <c r="AB9" s="1">
        <f t="shared" si="3"/>
        <v>84701736.302486211</v>
      </c>
      <c r="AC9" s="1">
        <f t="shared" si="3"/>
        <v>81024544.059252709</v>
      </c>
      <c r="AD9" s="1">
        <f t="shared" si="3"/>
        <v>82946824.523430735</v>
      </c>
      <c r="AE9" s="1">
        <v>109939036.22</v>
      </c>
      <c r="AF9" s="8">
        <f>SUM(T9:AE9)</f>
        <v>1089304182.9689999</v>
      </c>
      <c r="AG9" s="31">
        <f>+AF9-SUM(B9:M9)</f>
        <v>9757614.0989997387</v>
      </c>
    </row>
    <row r="10" spans="1:33" ht="39" customHeight="1" x14ac:dyDescent="0.2">
      <c r="A10" s="19" t="s">
        <v>19</v>
      </c>
      <c r="B10" s="4">
        <f>SUM(B11:B16)</f>
        <v>1270655.8399999999</v>
      </c>
      <c r="C10" s="4">
        <f>SUM(C11:C16)</f>
        <v>1293315.27</v>
      </c>
      <c r="D10" s="4">
        <f>SUM(D11:D16)</f>
        <v>807857.54</v>
      </c>
      <c r="E10" s="4">
        <f>SUM(E11:E16)</f>
        <v>1244553.31</v>
      </c>
      <c r="F10" s="4">
        <v>2200352.0699999998</v>
      </c>
      <c r="G10" s="4">
        <f t="shared" ref="G10:H10" si="4">SUM(G11:G16)</f>
        <v>1036161.8200000001</v>
      </c>
      <c r="H10" s="4">
        <f t="shared" si="4"/>
        <v>1032666.2100000001</v>
      </c>
      <c r="I10" s="4">
        <f>SUM(I11:I16)</f>
        <v>843991.70000000007</v>
      </c>
      <c r="J10" s="4">
        <f>SUM(J11:J16)</f>
        <v>920419.23</v>
      </c>
      <c r="K10" s="4">
        <f>SUM(K11:K16)</f>
        <v>761407.54999999993</v>
      </c>
      <c r="L10" s="4">
        <f>SUM(L11:L16)</f>
        <v>1364212.48</v>
      </c>
      <c r="M10" s="4">
        <f>SUM(M11:M16)</f>
        <v>1332594.29</v>
      </c>
      <c r="O10" s="31">
        <f>+AVERAGE(B10:C10,E10,G10:H10,J10,L10:M10)</f>
        <v>1186822.3062499999</v>
      </c>
      <c r="P10" s="31">
        <f>+AVERAGE(B10:E10,G10:M10)</f>
        <v>1082530.4763636366</v>
      </c>
      <c r="Q10" s="31">
        <f>+MAX(B10:E10,G10:M10)</f>
        <v>1364212.48</v>
      </c>
      <c r="R10" s="31">
        <f>+MEDIAN(B10:E10,G10:M10)</f>
        <v>1036161.8200000001</v>
      </c>
      <c r="S10" s="31">
        <f>+MIN(B10:E10,G10:J10,L10:M10)</f>
        <v>807857.54</v>
      </c>
      <c r="T10" s="2">
        <f>+$O10+$O10*G84</f>
        <v>1135986.4573895943</v>
      </c>
      <c r="U10" s="2">
        <f t="shared" ref="U10:Z10" si="5">+$O10+$O10*H84</f>
        <v>1132154.0775974921</v>
      </c>
      <c r="V10" s="2">
        <f t="shared" si="5"/>
        <v>925302.51823911164</v>
      </c>
      <c r="W10" s="2">
        <f t="shared" si="5"/>
        <v>1009093.1360518166</v>
      </c>
      <c r="X10" s="2">
        <f t="shared" si="5"/>
        <v>834762.14685674314</v>
      </c>
      <c r="Y10" s="2">
        <f t="shared" si="5"/>
        <v>1495641.7736776602</v>
      </c>
      <c r="Z10" s="2">
        <f t="shared" si="5"/>
        <v>1460977.462607821</v>
      </c>
      <c r="AA10" s="2">
        <f>+$O10+$O10*B84</f>
        <v>1393071.8140560312</v>
      </c>
      <c r="AB10" s="2">
        <f>+$O10+$O10*C84</f>
        <v>1417914.2712044404</v>
      </c>
      <c r="AC10" s="2">
        <f>+$O10+$O10*D84</f>
        <v>885687.16509943642</v>
      </c>
      <c r="AD10" s="2">
        <f>+$O10+$O10*E84</f>
        <v>1364454.5459698499</v>
      </c>
      <c r="AE10" s="2">
        <f>+$O10+$O10*F84</f>
        <v>2412335.7035189355</v>
      </c>
      <c r="AF10" s="8">
        <f t="shared" ref="AF10:AF73" si="6">SUM(T10:AE10)</f>
        <v>15467381.072268933</v>
      </c>
      <c r="AG10" s="31">
        <f t="shared" ref="AG10:AG16" si="7">+AF10-SUM(B10:M10)</f>
        <v>1359193.7622689307</v>
      </c>
    </row>
    <row r="11" spans="1:33" x14ac:dyDescent="0.2">
      <c r="A11" s="17" t="s">
        <v>20</v>
      </c>
      <c r="B11" s="2">
        <v>1060569.95</v>
      </c>
      <c r="C11" s="2">
        <v>1243934.8800000001</v>
      </c>
      <c r="D11" s="3">
        <v>691050.39</v>
      </c>
      <c r="E11" s="3">
        <v>1019204.49</v>
      </c>
      <c r="F11" s="3">
        <v>2055118.53</v>
      </c>
      <c r="G11" s="2">
        <v>970769.8</v>
      </c>
      <c r="H11" s="3">
        <v>959588.99</v>
      </c>
      <c r="I11" s="3">
        <v>748636.02</v>
      </c>
      <c r="J11" s="3">
        <v>842130.82</v>
      </c>
      <c r="K11" s="3">
        <v>701857.72</v>
      </c>
      <c r="L11" s="3">
        <v>982864.07</v>
      </c>
      <c r="M11" s="3">
        <v>1027852.6000000001</v>
      </c>
      <c r="O11" s="31">
        <f t="shared" ref="O11:O16" si="8">+AVERAGE(B11:C11,E11,G11:H11,J11,L11:M11)</f>
        <v>1013364.4500000002</v>
      </c>
      <c r="P11" s="31">
        <f t="shared" ref="P11:P33" si="9">+AVERAGE(B11:E11,G11:M11)</f>
        <v>931678.15727272711</v>
      </c>
      <c r="Q11" s="31">
        <f t="shared" ref="Q11:Q16" si="10">+MAX(B11:E11,G11:M11)</f>
        <v>1243934.8800000001</v>
      </c>
      <c r="R11" s="31">
        <f t="shared" ref="R11:R16" si="11">+MEDIAN(B11:E11,G11:M11)</f>
        <v>970769.8</v>
      </c>
      <c r="S11" s="31">
        <f t="shared" ref="S11:S16" si="12">+MIN(B11:E11,G11:J11,L11:M11)</f>
        <v>691050.39</v>
      </c>
      <c r="T11" s="2">
        <f t="shared" ref="T11:T16" si="13">+$O11+$O11*G85</f>
        <v>1055883.5116767068</v>
      </c>
      <c r="U11" s="2">
        <f t="shared" ref="U11:U16" si="14">+$O11+$O11*H85</f>
        <v>1043722.4072354787</v>
      </c>
      <c r="V11" s="2">
        <f t="shared" ref="V11:V16" si="15">+$O11+$O11*I85</f>
        <v>814273.81626959681</v>
      </c>
      <c r="W11" s="2">
        <f t="shared" ref="W11:W16" si="16">+$O11+$O11*J85</f>
        <v>915965.91438339406</v>
      </c>
      <c r="X11" s="2">
        <f t="shared" ref="X11:X16" si="17">+$O11+$O11*K85</f>
        <v>763394.15800842457</v>
      </c>
      <c r="Y11" s="2">
        <f t="shared" ref="Y11:Y16" si="18">+$O11+$O11*L85</f>
        <v>1069038.1651061461</v>
      </c>
      <c r="Z11" s="2">
        <f t="shared" ref="Z11:Z16" si="19">+$O11+$O11*M85</f>
        <v>1117971.1325733799</v>
      </c>
      <c r="AA11" s="2">
        <f t="shared" ref="AA11:AE11" si="20">+$O11+$O11*B85</f>
        <v>1153557.025759134</v>
      </c>
      <c r="AB11" s="2">
        <f t="shared" si="20"/>
        <v>1352998.7535577877</v>
      </c>
      <c r="AC11" s="2">
        <f t="shared" si="20"/>
        <v>751639.27899153624</v>
      </c>
      <c r="AD11" s="2">
        <f t="shared" si="20"/>
        <v>1108564.7864384193</v>
      </c>
      <c r="AE11" s="2">
        <f t="shared" si="20"/>
        <v>2235304.1579664629</v>
      </c>
      <c r="AF11" s="8">
        <f t="shared" si="6"/>
        <v>13382313.107966468</v>
      </c>
      <c r="AG11" s="31">
        <f t="shared" si="7"/>
        <v>1078734.8479664661</v>
      </c>
    </row>
    <row r="12" spans="1:33" x14ac:dyDescent="0.2">
      <c r="A12" s="17" t="s">
        <v>21</v>
      </c>
      <c r="B12" s="2">
        <v>0</v>
      </c>
      <c r="C12" s="2">
        <v>0</v>
      </c>
      <c r="D12" s="3">
        <v>0</v>
      </c>
      <c r="E12" s="3">
        <v>0</v>
      </c>
      <c r="F12" s="3">
        <v>0</v>
      </c>
      <c r="G12" s="2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O12" s="31">
        <f t="shared" si="8"/>
        <v>0</v>
      </c>
      <c r="P12" s="31">
        <f t="shared" si="9"/>
        <v>0</v>
      </c>
      <c r="Q12" s="31">
        <f t="shared" si="10"/>
        <v>0</v>
      </c>
      <c r="R12" s="31">
        <f t="shared" si="11"/>
        <v>0</v>
      </c>
      <c r="S12" s="31">
        <f t="shared" si="12"/>
        <v>0</v>
      </c>
      <c r="T12" s="2" t="e">
        <f t="shared" si="13"/>
        <v>#DIV/0!</v>
      </c>
      <c r="U12" s="2" t="e">
        <f t="shared" si="14"/>
        <v>#DIV/0!</v>
      </c>
      <c r="V12" s="2" t="e">
        <f t="shared" si="15"/>
        <v>#DIV/0!</v>
      </c>
      <c r="W12" s="2" t="e">
        <f t="shared" si="16"/>
        <v>#DIV/0!</v>
      </c>
      <c r="X12" s="2" t="e">
        <f t="shared" si="17"/>
        <v>#DIV/0!</v>
      </c>
      <c r="Y12" s="2" t="e">
        <f t="shared" si="18"/>
        <v>#DIV/0!</v>
      </c>
      <c r="Z12" s="2" t="e">
        <f t="shared" si="19"/>
        <v>#DIV/0!</v>
      </c>
      <c r="AA12" s="2" t="e">
        <f t="shared" ref="AA12:AE12" si="21">+$O12+$O12*B86</f>
        <v>#DIV/0!</v>
      </c>
      <c r="AB12" s="2" t="e">
        <f t="shared" si="21"/>
        <v>#DIV/0!</v>
      </c>
      <c r="AC12" s="2" t="e">
        <f t="shared" si="21"/>
        <v>#DIV/0!</v>
      </c>
      <c r="AD12" s="2" t="e">
        <f t="shared" si="21"/>
        <v>#DIV/0!</v>
      </c>
      <c r="AE12" s="2" t="e">
        <f t="shared" si="21"/>
        <v>#DIV/0!</v>
      </c>
      <c r="AF12" s="8" t="e">
        <f t="shared" si="6"/>
        <v>#DIV/0!</v>
      </c>
      <c r="AG12" s="31" t="e">
        <f t="shared" si="7"/>
        <v>#DIV/0!</v>
      </c>
    </row>
    <row r="13" spans="1:33" x14ac:dyDescent="0.2">
      <c r="A13" s="17" t="s">
        <v>22</v>
      </c>
      <c r="B13" s="2">
        <v>15759.01</v>
      </c>
      <c r="C13" s="2">
        <v>7930.49</v>
      </c>
      <c r="D13" s="3">
        <v>19682.64</v>
      </c>
      <c r="E13" s="3">
        <v>7924.77</v>
      </c>
      <c r="F13" s="3">
        <v>19519.13</v>
      </c>
      <c r="G13" s="2">
        <v>10827.92</v>
      </c>
      <c r="H13" s="3">
        <v>10035.06</v>
      </c>
      <c r="I13" s="3">
        <v>20176.91</v>
      </c>
      <c r="J13" s="3">
        <v>13572.72</v>
      </c>
      <c r="K13" s="3">
        <v>11025.38</v>
      </c>
      <c r="L13" s="3">
        <v>19941.86</v>
      </c>
      <c r="M13" s="3">
        <v>14069.27</v>
      </c>
      <c r="O13" s="31">
        <f t="shared" si="8"/>
        <v>12507.637500000001</v>
      </c>
      <c r="P13" s="31">
        <f t="shared" si="9"/>
        <v>13722.366363636364</v>
      </c>
      <c r="Q13" s="31">
        <f t="shared" si="10"/>
        <v>20176.91</v>
      </c>
      <c r="R13" s="31">
        <f t="shared" si="11"/>
        <v>13572.72</v>
      </c>
      <c r="S13" s="31">
        <f t="shared" si="12"/>
        <v>7924.77</v>
      </c>
      <c r="T13" s="2">
        <f t="shared" si="13"/>
        <v>9869.4128002505277</v>
      </c>
      <c r="U13" s="2">
        <f t="shared" si="14"/>
        <v>9146.738211520038</v>
      </c>
      <c r="V13" s="2">
        <f t="shared" si="15"/>
        <v>18390.813177738928</v>
      </c>
      <c r="W13" s="2">
        <f t="shared" si="16"/>
        <v>12371.23810502999</v>
      </c>
      <c r="X13" s="2">
        <f t="shared" si="17"/>
        <v>10049.393281408262</v>
      </c>
      <c r="Y13" s="2">
        <f t="shared" si="18"/>
        <v>18176.57023184545</v>
      </c>
      <c r="Z13" s="2">
        <f t="shared" si="19"/>
        <v>12823.832594642437</v>
      </c>
      <c r="AA13" s="2">
        <f t="shared" ref="AA13:AE13" si="22">+$O13+$O13*B87</f>
        <v>14363.993732247382</v>
      </c>
      <c r="AB13" s="2">
        <f t="shared" si="22"/>
        <v>7228.4685810625488</v>
      </c>
      <c r="AC13" s="2">
        <f t="shared" si="22"/>
        <v>17940.296858373818</v>
      </c>
      <c r="AD13" s="2">
        <f t="shared" si="22"/>
        <v>7223.2549258806284</v>
      </c>
      <c r="AE13" s="2">
        <f t="shared" si="22"/>
        <v>17791.261061381512</v>
      </c>
      <c r="AF13" s="8">
        <f t="shared" si="6"/>
        <v>155375.27356138156</v>
      </c>
      <c r="AG13" s="31">
        <f t="shared" si="7"/>
        <v>-15089.886438618443</v>
      </c>
    </row>
    <row r="14" spans="1:33" x14ac:dyDescent="0.2">
      <c r="A14" s="17" t="s">
        <v>23</v>
      </c>
      <c r="B14" s="2">
        <v>37503.72</v>
      </c>
      <c r="C14" s="2">
        <v>28641.94</v>
      </c>
      <c r="D14" s="3">
        <v>43646.47</v>
      </c>
      <c r="E14" s="3">
        <v>25257.759999999998</v>
      </c>
      <c r="F14" s="3">
        <v>49854.89</v>
      </c>
      <c r="G14" s="2">
        <v>33972.22</v>
      </c>
      <c r="H14" s="3">
        <v>44922.04</v>
      </c>
      <c r="I14" s="3">
        <v>53651.48</v>
      </c>
      <c r="J14" s="3">
        <v>49182.91</v>
      </c>
      <c r="K14" s="3">
        <v>32182.51</v>
      </c>
      <c r="L14" s="3">
        <v>164124.79</v>
      </c>
      <c r="M14" s="3">
        <v>38370.15</v>
      </c>
      <c r="O14" s="31">
        <f t="shared" si="8"/>
        <v>52746.941250000003</v>
      </c>
      <c r="P14" s="31">
        <f t="shared" si="9"/>
        <v>50132.362727272739</v>
      </c>
      <c r="Q14" s="31">
        <f t="shared" si="10"/>
        <v>164124.79</v>
      </c>
      <c r="R14" s="31">
        <f t="shared" si="11"/>
        <v>38370.15</v>
      </c>
      <c r="S14" s="31">
        <f t="shared" si="12"/>
        <v>25257.759999999998</v>
      </c>
      <c r="T14" s="2">
        <f t="shared" si="13"/>
        <v>35743.990408360274</v>
      </c>
      <c r="U14" s="2">
        <f t="shared" si="14"/>
        <v>47264.881920698048</v>
      </c>
      <c r="V14" s="2">
        <f t="shared" si="15"/>
        <v>56449.592829504036</v>
      </c>
      <c r="W14" s="2">
        <f t="shared" si="16"/>
        <v>51747.971233415032</v>
      </c>
      <c r="X14" s="2">
        <f t="shared" si="17"/>
        <v>33860.940755622054</v>
      </c>
      <c r="Y14" s="2">
        <f t="shared" si="18"/>
        <v>172684.47335894284</v>
      </c>
      <c r="Z14" s="2">
        <f t="shared" si="19"/>
        <v>40371.287880725642</v>
      </c>
      <c r="AA14" s="2">
        <f t="shared" ref="AA14:AE14" si="23">+$O14+$O14*B88</f>
        <v>39459.67051778864</v>
      </c>
      <c r="AB14" s="2">
        <f t="shared" si="23"/>
        <v>30135.717613886598</v>
      </c>
      <c r="AC14" s="2">
        <f t="shared" si="23"/>
        <v>45922.786471969885</v>
      </c>
      <c r="AD14" s="2">
        <f t="shared" si="23"/>
        <v>26575.04075908686</v>
      </c>
      <c r="AE14" s="2">
        <f t="shared" si="23"/>
        <v>52454.997346945733</v>
      </c>
      <c r="AF14" s="8">
        <f t="shared" si="6"/>
        <v>632671.35109694547</v>
      </c>
      <c r="AG14" s="31">
        <f t="shared" si="7"/>
        <v>31360.471096945344</v>
      </c>
    </row>
    <row r="15" spans="1:33" x14ac:dyDescent="0.2">
      <c r="A15" s="17" t="s">
        <v>24</v>
      </c>
      <c r="B15" s="2">
        <v>0</v>
      </c>
      <c r="C15" s="2">
        <v>0</v>
      </c>
      <c r="D15" s="3">
        <v>0</v>
      </c>
      <c r="E15" s="3">
        <v>0</v>
      </c>
      <c r="F15" s="3">
        <v>0</v>
      </c>
      <c r="G15" s="2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O15" s="31">
        <f t="shared" si="8"/>
        <v>0</v>
      </c>
      <c r="P15" s="31">
        <f t="shared" si="9"/>
        <v>0</v>
      </c>
      <c r="Q15" s="31">
        <f t="shared" si="10"/>
        <v>0</v>
      </c>
      <c r="R15" s="31">
        <f t="shared" si="11"/>
        <v>0</v>
      </c>
      <c r="S15" s="31">
        <f t="shared" si="12"/>
        <v>0</v>
      </c>
      <c r="T15" s="2" t="e">
        <f t="shared" si="13"/>
        <v>#DIV/0!</v>
      </c>
      <c r="U15" s="2" t="e">
        <f t="shared" si="14"/>
        <v>#DIV/0!</v>
      </c>
      <c r="V15" s="2" t="e">
        <f t="shared" si="15"/>
        <v>#DIV/0!</v>
      </c>
      <c r="W15" s="2" t="e">
        <f t="shared" si="16"/>
        <v>#DIV/0!</v>
      </c>
      <c r="X15" s="2" t="e">
        <f t="shared" si="17"/>
        <v>#DIV/0!</v>
      </c>
      <c r="Y15" s="2" t="e">
        <f t="shared" si="18"/>
        <v>#DIV/0!</v>
      </c>
      <c r="Z15" s="2" t="e">
        <f t="shared" si="19"/>
        <v>#DIV/0!</v>
      </c>
      <c r="AA15" s="2" t="e">
        <f t="shared" ref="AA15:AE15" si="24">+$O15+$O15*B89</f>
        <v>#DIV/0!</v>
      </c>
      <c r="AB15" s="2" t="e">
        <f t="shared" si="24"/>
        <v>#DIV/0!</v>
      </c>
      <c r="AC15" s="2" t="e">
        <f t="shared" si="24"/>
        <v>#DIV/0!</v>
      </c>
      <c r="AD15" s="2" t="e">
        <f t="shared" si="24"/>
        <v>#DIV/0!</v>
      </c>
      <c r="AE15" s="2" t="e">
        <f t="shared" si="24"/>
        <v>#DIV/0!</v>
      </c>
      <c r="AF15" s="8" t="e">
        <f t="shared" si="6"/>
        <v>#DIV/0!</v>
      </c>
      <c r="AG15" s="31" t="e">
        <f t="shared" si="7"/>
        <v>#DIV/0!</v>
      </c>
    </row>
    <row r="16" spans="1:33" x14ac:dyDescent="0.2">
      <c r="A16" s="20" t="s">
        <v>25</v>
      </c>
      <c r="B16" s="2">
        <v>156823.16</v>
      </c>
      <c r="C16" s="5">
        <v>12807.96</v>
      </c>
      <c r="D16" s="3">
        <v>53478.04</v>
      </c>
      <c r="E16" s="3">
        <v>192166.29</v>
      </c>
      <c r="F16" s="3">
        <v>75859.520000000004</v>
      </c>
      <c r="G16" s="2">
        <v>20591.879999999997</v>
      </c>
      <c r="H16" s="3">
        <v>18120.12</v>
      </c>
      <c r="I16" s="3">
        <v>21527.29</v>
      </c>
      <c r="J16" s="3">
        <v>15532.78</v>
      </c>
      <c r="K16" s="3">
        <v>16341.94</v>
      </c>
      <c r="L16" s="3">
        <v>197281.76</v>
      </c>
      <c r="M16" s="3">
        <v>252302.27000000002</v>
      </c>
      <c r="O16" s="31">
        <f t="shared" si="8"/>
        <v>108203.27750000001</v>
      </c>
      <c r="P16" s="31">
        <f t="shared" si="9"/>
        <v>86997.59</v>
      </c>
      <c r="Q16" s="31">
        <f t="shared" si="10"/>
        <v>252302.27000000002</v>
      </c>
      <c r="R16" s="31">
        <f t="shared" si="11"/>
        <v>21527.29</v>
      </c>
      <c r="S16" s="31">
        <f t="shared" si="12"/>
        <v>12807.96</v>
      </c>
      <c r="T16" s="2">
        <f t="shared" si="13"/>
        <v>25611.156652577381</v>
      </c>
      <c r="U16" s="2">
        <f t="shared" si="14"/>
        <v>22536.904444057596</v>
      </c>
      <c r="V16" s="2">
        <f t="shared" si="15"/>
        <v>26774.573108208802</v>
      </c>
      <c r="W16" s="2">
        <f t="shared" si="16"/>
        <v>19318.899577407254</v>
      </c>
      <c r="X16" s="2">
        <f t="shared" si="17"/>
        <v>20325.292559349633</v>
      </c>
      <c r="Y16" s="2">
        <f t="shared" si="18"/>
        <v>245369.24555000209</v>
      </c>
      <c r="Z16" s="2">
        <f t="shared" si="19"/>
        <v>313801.02063390415</v>
      </c>
      <c r="AA16" s="2">
        <f t="shared" ref="AA16:AE16" si="25">+$O16+$O16*B90</f>
        <v>195048.85020271139</v>
      </c>
      <c r="AB16" s="2">
        <f t="shared" si="25"/>
        <v>15929.903921348858</v>
      </c>
      <c r="AC16" s="2">
        <f t="shared" si="25"/>
        <v>66513.327579259392</v>
      </c>
      <c r="AD16" s="2">
        <f t="shared" si="25"/>
        <v>239006.87827117374</v>
      </c>
      <c r="AE16" s="2">
        <f t="shared" si="25"/>
        <v>94350.299744818229</v>
      </c>
      <c r="AF16" s="8">
        <f t="shared" si="6"/>
        <v>1284586.3522448184</v>
      </c>
      <c r="AG16" s="31">
        <f t="shared" si="7"/>
        <v>251753.34224481822</v>
      </c>
    </row>
    <row r="17" spans="1:33" ht="3.95" customHeight="1" x14ac:dyDescent="0.2">
      <c r="A17" s="17"/>
      <c r="B17" s="2"/>
      <c r="C17" s="3"/>
      <c r="D17" s="3"/>
      <c r="E17" s="3"/>
      <c r="F17" s="3"/>
      <c r="G17" s="2"/>
      <c r="H17" s="3"/>
      <c r="I17" s="3"/>
      <c r="J17" s="3"/>
      <c r="K17" s="3"/>
      <c r="L17" s="3"/>
      <c r="M17" s="3"/>
      <c r="AG17" s="31"/>
    </row>
    <row r="18" spans="1:33" ht="39" customHeight="1" x14ac:dyDescent="0.2">
      <c r="A18" s="19" t="s">
        <v>26</v>
      </c>
      <c r="B18" s="4">
        <f t="shared" ref="B18:D18" si="26">SUM(B19:B31)</f>
        <v>645050.72</v>
      </c>
      <c r="C18" s="4">
        <f t="shared" si="26"/>
        <v>290852.95999999996</v>
      </c>
      <c r="D18" s="4">
        <f t="shared" si="26"/>
        <v>496259.74</v>
      </c>
      <c r="E18" s="4">
        <f>SUM(E19:E31)</f>
        <v>424796.70999999996</v>
      </c>
      <c r="F18" s="4">
        <v>323349.11</v>
      </c>
      <c r="G18" s="4">
        <f t="shared" ref="G18:M18" si="27">SUM(G19:G31)</f>
        <v>483433.01</v>
      </c>
      <c r="H18" s="4">
        <f t="shared" si="27"/>
        <v>219086.6</v>
      </c>
      <c r="I18" s="4">
        <f t="shared" si="27"/>
        <v>209874.58000000002</v>
      </c>
      <c r="J18" s="4">
        <f t="shared" si="27"/>
        <v>464625.59</v>
      </c>
      <c r="K18" s="4">
        <f t="shared" si="27"/>
        <v>432209.29000000004</v>
      </c>
      <c r="L18" s="4">
        <f t="shared" si="27"/>
        <v>355121.15</v>
      </c>
      <c r="M18" s="4">
        <f t="shared" si="27"/>
        <v>433188.49</v>
      </c>
      <c r="O18" s="31">
        <f t="shared" ref="O18:O31" si="28">+AVERAGE(B18:C18,E18,G18:H18,J18,L18:M18)</f>
        <v>414519.40374999994</v>
      </c>
      <c r="P18" s="31">
        <f t="shared" si="9"/>
        <v>404954.44</v>
      </c>
      <c r="Q18" s="31">
        <f t="shared" ref="Q18:Q31" si="29">+MAX(B18:E18,G18:M18)</f>
        <v>645050.72</v>
      </c>
      <c r="R18" s="31">
        <f t="shared" ref="R18:R31" si="30">+MEDIAN(B18:E18,G18:M18)</f>
        <v>432209.29000000004</v>
      </c>
      <c r="S18" s="31">
        <f t="shared" ref="S18:S31" si="31">+MIN(B18:E18,G18:J18,L18:M18)</f>
        <v>209874.58000000002</v>
      </c>
      <c r="T18" s="2">
        <f t="shared" ref="T18:T31" si="32">+$O18+$O18*G92</f>
        <v>494851.62592183892</v>
      </c>
      <c r="U18" s="2">
        <f t="shared" ref="U18:U31" si="33">+$O18+$O18*H92</f>
        <v>224261.39296463755</v>
      </c>
      <c r="V18" s="2">
        <f t="shared" ref="V18:V31" si="34">+$O18+$O18*I92</f>
        <v>214831.78641992831</v>
      </c>
      <c r="W18" s="2">
        <f t="shared" ref="W18:W31" si="35">+$O18+$O18*J92</f>
        <v>475599.97745374002</v>
      </c>
      <c r="X18" s="2">
        <f t="shared" ref="X18:X31" si="36">+$O18+$O18*K92</f>
        <v>442418.00926052529</v>
      </c>
      <c r="Y18" s="2">
        <f t="shared" ref="Y18:Y31" si="37">+$O18+$O18*L92</f>
        <v>363509.05883885187</v>
      </c>
      <c r="Z18" s="2">
        <f t="shared" ref="Z18:Z31" si="38">+$O18+$O18*M92</f>
        <v>443420.33781914529</v>
      </c>
      <c r="AA18" s="2">
        <f t="shared" ref="AA18:AE18" si="39">+$O18+$O18*B92</f>
        <v>660286.72223697102</v>
      </c>
      <c r="AB18" s="2">
        <f t="shared" si="39"/>
        <v>297722.86373282527</v>
      </c>
      <c r="AC18" s="2">
        <f t="shared" si="39"/>
        <v>507981.3213800792</v>
      </c>
      <c r="AD18" s="2">
        <f t="shared" si="39"/>
        <v>434830.34522145655</v>
      </c>
      <c r="AE18" s="2">
        <f t="shared" si="39"/>
        <v>330986.56797118497</v>
      </c>
      <c r="AF18" s="8">
        <f t="shared" si="6"/>
        <v>4890700.0092211841</v>
      </c>
      <c r="AG18" s="31">
        <f t="shared" ref="AG18:AG31" si="40">+AF18-SUM(B18:M18)</f>
        <v>112852.05922118388</v>
      </c>
    </row>
    <row r="19" spans="1:33" ht="12.75" customHeight="1" x14ac:dyDescent="0.2">
      <c r="A19" s="21" t="s">
        <v>27</v>
      </c>
      <c r="B19" s="2">
        <v>0</v>
      </c>
      <c r="C19" s="2">
        <v>0</v>
      </c>
      <c r="D19" s="3">
        <v>0</v>
      </c>
      <c r="E19" s="3">
        <v>0</v>
      </c>
      <c r="F19" s="3">
        <v>0</v>
      </c>
      <c r="G19" s="2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O19" s="31">
        <f t="shared" si="28"/>
        <v>0</v>
      </c>
      <c r="P19" s="31">
        <f t="shared" si="9"/>
        <v>0</v>
      </c>
      <c r="Q19" s="31">
        <f t="shared" si="29"/>
        <v>0</v>
      </c>
      <c r="R19" s="31">
        <f t="shared" si="30"/>
        <v>0</v>
      </c>
      <c r="S19" s="31">
        <f t="shared" si="31"/>
        <v>0</v>
      </c>
      <c r="T19" s="2" t="e">
        <f t="shared" si="32"/>
        <v>#DIV/0!</v>
      </c>
      <c r="U19" s="2" t="e">
        <f t="shared" si="33"/>
        <v>#DIV/0!</v>
      </c>
      <c r="V19" s="2" t="e">
        <f t="shared" si="34"/>
        <v>#DIV/0!</v>
      </c>
      <c r="W19" s="2" t="e">
        <f t="shared" si="35"/>
        <v>#DIV/0!</v>
      </c>
      <c r="X19" s="2" t="e">
        <f t="shared" si="36"/>
        <v>#DIV/0!</v>
      </c>
      <c r="Y19" s="2" t="e">
        <f t="shared" si="37"/>
        <v>#DIV/0!</v>
      </c>
      <c r="Z19" s="2" t="e">
        <f t="shared" si="38"/>
        <v>#DIV/0!</v>
      </c>
      <c r="AA19" s="2" t="e">
        <f t="shared" ref="AA19:AE19" si="41">+$O19+$O19*B93</f>
        <v>#DIV/0!</v>
      </c>
      <c r="AB19" s="2" t="e">
        <f t="shared" si="41"/>
        <v>#DIV/0!</v>
      </c>
      <c r="AC19" s="2" t="e">
        <f t="shared" si="41"/>
        <v>#DIV/0!</v>
      </c>
      <c r="AD19" s="2" t="e">
        <f t="shared" si="41"/>
        <v>#DIV/0!</v>
      </c>
      <c r="AE19" s="2" t="e">
        <f t="shared" si="41"/>
        <v>#DIV/0!</v>
      </c>
      <c r="AF19" s="8" t="e">
        <f t="shared" si="6"/>
        <v>#DIV/0!</v>
      </c>
      <c r="AG19" s="31" t="e">
        <f t="shared" si="40"/>
        <v>#DIV/0!</v>
      </c>
    </row>
    <row r="20" spans="1:33" ht="12.75" customHeight="1" x14ac:dyDescent="0.2">
      <c r="A20" s="21" t="s">
        <v>28</v>
      </c>
      <c r="B20" s="2">
        <v>0</v>
      </c>
      <c r="C20" s="2">
        <v>0</v>
      </c>
      <c r="D20" s="3">
        <v>0</v>
      </c>
      <c r="E20" s="3">
        <v>0</v>
      </c>
      <c r="F20" s="3">
        <v>0</v>
      </c>
      <c r="G20" s="2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O20" s="31">
        <f t="shared" si="28"/>
        <v>0</v>
      </c>
      <c r="P20" s="31">
        <f t="shared" si="9"/>
        <v>0</v>
      </c>
      <c r="Q20" s="31">
        <f t="shared" si="29"/>
        <v>0</v>
      </c>
      <c r="R20" s="31">
        <f t="shared" si="30"/>
        <v>0</v>
      </c>
      <c r="S20" s="31">
        <f t="shared" si="31"/>
        <v>0</v>
      </c>
      <c r="T20" s="2" t="e">
        <f t="shared" si="32"/>
        <v>#DIV/0!</v>
      </c>
      <c r="U20" s="2" t="e">
        <f t="shared" si="33"/>
        <v>#DIV/0!</v>
      </c>
      <c r="V20" s="2" t="e">
        <f t="shared" si="34"/>
        <v>#DIV/0!</v>
      </c>
      <c r="W20" s="2" t="e">
        <f t="shared" si="35"/>
        <v>#DIV/0!</v>
      </c>
      <c r="X20" s="2" t="e">
        <f t="shared" si="36"/>
        <v>#DIV/0!</v>
      </c>
      <c r="Y20" s="2" t="e">
        <f t="shared" si="37"/>
        <v>#DIV/0!</v>
      </c>
      <c r="Z20" s="2" t="e">
        <f t="shared" si="38"/>
        <v>#DIV/0!</v>
      </c>
      <c r="AA20" s="2" t="e">
        <f t="shared" ref="AA20:AE20" si="42">+$O20+$O20*B94</f>
        <v>#DIV/0!</v>
      </c>
      <c r="AB20" s="2" t="e">
        <f t="shared" si="42"/>
        <v>#DIV/0!</v>
      </c>
      <c r="AC20" s="2" t="e">
        <f t="shared" si="42"/>
        <v>#DIV/0!</v>
      </c>
      <c r="AD20" s="2" t="e">
        <f t="shared" si="42"/>
        <v>#DIV/0!</v>
      </c>
      <c r="AE20" s="2" t="e">
        <f t="shared" si="42"/>
        <v>#DIV/0!</v>
      </c>
      <c r="AF20" s="8" t="e">
        <f t="shared" si="6"/>
        <v>#DIV/0!</v>
      </c>
      <c r="AG20" s="31" t="e">
        <f t="shared" si="40"/>
        <v>#DIV/0!</v>
      </c>
    </row>
    <row r="21" spans="1:33" ht="12.75" customHeight="1" x14ac:dyDescent="0.2">
      <c r="A21" s="21" t="s">
        <v>29</v>
      </c>
      <c r="B21" s="2">
        <v>15487.11</v>
      </c>
      <c r="C21" s="2">
        <v>11212.55</v>
      </c>
      <c r="D21" s="3">
        <v>11589.49</v>
      </c>
      <c r="E21" s="3">
        <v>12279.09</v>
      </c>
      <c r="F21" s="3">
        <v>11899.68</v>
      </c>
      <c r="G21" s="2">
        <v>9014.27</v>
      </c>
      <c r="H21" s="3">
        <v>3095.63</v>
      </c>
      <c r="I21" s="3">
        <v>5892.94</v>
      </c>
      <c r="J21" s="3">
        <v>3556.55</v>
      </c>
      <c r="K21" s="3">
        <v>5057</v>
      </c>
      <c r="L21" s="3">
        <v>3241.54</v>
      </c>
      <c r="M21" s="3">
        <v>2527.34</v>
      </c>
      <c r="O21" s="31">
        <f t="shared" si="28"/>
        <v>7551.76</v>
      </c>
      <c r="P21" s="31">
        <f t="shared" si="9"/>
        <v>7541.2281818181809</v>
      </c>
      <c r="Q21" s="31">
        <f t="shared" si="29"/>
        <v>15487.11</v>
      </c>
      <c r="R21" s="31">
        <f t="shared" si="30"/>
        <v>5892.94</v>
      </c>
      <c r="S21" s="31">
        <f t="shared" si="31"/>
        <v>2527.34</v>
      </c>
      <c r="T21" s="2">
        <f t="shared" si="32"/>
        <v>9026.8590173845587</v>
      </c>
      <c r="U21" s="2">
        <f t="shared" si="33"/>
        <v>3099.953249679249</v>
      </c>
      <c r="V21" s="2">
        <f t="shared" si="34"/>
        <v>5901.1698759751107</v>
      </c>
      <c r="W21" s="2">
        <f t="shared" si="35"/>
        <v>3561.5169545930007</v>
      </c>
      <c r="X21" s="2">
        <f t="shared" si="36"/>
        <v>5064.0624311135252</v>
      </c>
      <c r="Y21" s="2">
        <f t="shared" si="37"/>
        <v>3246.0670225334652</v>
      </c>
      <c r="Z21" s="2">
        <f t="shared" si="38"/>
        <v>2530.8695955409248</v>
      </c>
      <c r="AA21" s="2">
        <f t="shared" ref="AA21:AE21" si="43">+$O21+$O21*B95</f>
        <v>15508.738761622026</v>
      </c>
      <c r="AB21" s="2">
        <f t="shared" si="43"/>
        <v>11228.209059122393</v>
      </c>
      <c r="AC21" s="2">
        <f t="shared" si="43"/>
        <v>11605.675480475751</v>
      </c>
      <c r="AD21" s="2">
        <f t="shared" si="43"/>
        <v>12296.23855196001</v>
      </c>
      <c r="AE21" s="2">
        <f t="shared" si="43"/>
        <v>11916.298681090169</v>
      </c>
      <c r="AF21" s="8">
        <f t="shared" si="6"/>
        <v>94985.658681090179</v>
      </c>
      <c r="AG21" s="31">
        <f t="shared" si="40"/>
        <v>132.46868109017669</v>
      </c>
    </row>
    <row r="22" spans="1:33" ht="12.75" customHeight="1" x14ac:dyDescent="0.2">
      <c r="A22" s="21" t="s">
        <v>30</v>
      </c>
      <c r="B22" s="2">
        <v>0</v>
      </c>
      <c r="C22" s="2">
        <v>0</v>
      </c>
      <c r="D22" s="3">
        <v>0</v>
      </c>
      <c r="E22" s="3">
        <v>0</v>
      </c>
      <c r="F22" s="3">
        <v>0</v>
      </c>
      <c r="G22" s="2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O22" s="31">
        <f t="shared" si="28"/>
        <v>0</v>
      </c>
      <c r="P22" s="31">
        <f>+AVERAGE(B22:E22,G22:M22)</f>
        <v>0</v>
      </c>
      <c r="Q22" s="31">
        <f t="shared" si="29"/>
        <v>0</v>
      </c>
      <c r="R22" s="31">
        <f t="shared" si="30"/>
        <v>0</v>
      </c>
      <c r="S22" s="31">
        <f t="shared" si="31"/>
        <v>0</v>
      </c>
      <c r="T22" s="2" t="e">
        <f t="shared" si="32"/>
        <v>#DIV/0!</v>
      </c>
      <c r="U22" s="2" t="e">
        <f t="shared" si="33"/>
        <v>#DIV/0!</v>
      </c>
      <c r="V22" s="2" t="e">
        <f t="shared" si="34"/>
        <v>#DIV/0!</v>
      </c>
      <c r="W22" s="2" t="e">
        <f t="shared" si="35"/>
        <v>#DIV/0!</v>
      </c>
      <c r="X22" s="2" t="e">
        <f t="shared" si="36"/>
        <v>#DIV/0!</v>
      </c>
      <c r="Y22" s="2" t="e">
        <f t="shared" si="37"/>
        <v>#DIV/0!</v>
      </c>
      <c r="Z22" s="2" t="e">
        <f t="shared" si="38"/>
        <v>#DIV/0!</v>
      </c>
      <c r="AA22" s="2" t="e">
        <f t="shared" ref="AA22:AE22" si="44">+$O22+$O22*B96</f>
        <v>#DIV/0!</v>
      </c>
      <c r="AB22" s="2" t="e">
        <f t="shared" si="44"/>
        <v>#DIV/0!</v>
      </c>
      <c r="AC22" s="2" t="e">
        <f t="shared" si="44"/>
        <v>#DIV/0!</v>
      </c>
      <c r="AD22" s="2" t="e">
        <f t="shared" si="44"/>
        <v>#DIV/0!</v>
      </c>
      <c r="AE22" s="2" t="e">
        <f t="shared" si="44"/>
        <v>#DIV/0!</v>
      </c>
      <c r="AF22" s="8" t="e">
        <f t="shared" si="6"/>
        <v>#DIV/0!</v>
      </c>
      <c r="AG22" s="31" t="e">
        <f t="shared" si="40"/>
        <v>#DIV/0!</v>
      </c>
    </row>
    <row r="23" spans="1:33" ht="12.75" customHeight="1" x14ac:dyDescent="0.2">
      <c r="A23" s="21" t="s">
        <v>31</v>
      </c>
      <c r="B23" s="2">
        <v>0</v>
      </c>
      <c r="C23" s="2">
        <v>0</v>
      </c>
      <c r="D23" s="3">
        <v>0</v>
      </c>
      <c r="E23" s="3">
        <v>0</v>
      </c>
      <c r="F23" s="3">
        <v>0</v>
      </c>
      <c r="G23" s="2">
        <v>0</v>
      </c>
      <c r="H23" s="3">
        <v>0</v>
      </c>
      <c r="I23" s="3">
        <v>0</v>
      </c>
      <c r="J23" s="3">
        <v>0</v>
      </c>
      <c r="K23" s="3">
        <v>95371.48000000001</v>
      </c>
      <c r="L23" s="3">
        <v>0</v>
      </c>
      <c r="M23" s="3">
        <v>0</v>
      </c>
      <c r="O23" s="31">
        <f t="shared" si="28"/>
        <v>0</v>
      </c>
      <c r="P23" s="31">
        <f t="shared" si="9"/>
        <v>8670.1345454545462</v>
      </c>
      <c r="Q23" s="31">
        <f t="shared" si="29"/>
        <v>95371.48000000001</v>
      </c>
      <c r="R23" s="31">
        <f t="shared" si="30"/>
        <v>0</v>
      </c>
      <c r="S23" s="31">
        <f t="shared" si="31"/>
        <v>0</v>
      </c>
      <c r="T23" s="2">
        <f t="shared" si="32"/>
        <v>0</v>
      </c>
      <c r="U23" s="2">
        <f t="shared" si="33"/>
        <v>0</v>
      </c>
      <c r="V23" s="2">
        <f t="shared" si="34"/>
        <v>0</v>
      </c>
      <c r="W23" s="2">
        <f t="shared" si="35"/>
        <v>0</v>
      </c>
      <c r="X23" s="2">
        <f t="shared" si="36"/>
        <v>0</v>
      </c>
      <c r="Y23" s="2">
        <f t="shared" si="37"/>
        <v>0</v>
      </c>
      <c r="Z23" s="2">
        <f t="shared" si="38"/>
        <v>0</v>
      </c>
      <c r="AA23" s="2">
        <f t="shared" ref="AA23:AE23" si="45">+$O23+$O23*B97</f>
        <v>0</v>
      </c>
      <c r="AB23" s="2">
        <f t="shared" si="45"/>
        <v>0</v>
      </c>
      <c r="AC23" s="2">
        <f t="shared" si="45"/>
        <v>0</v>
      </c>
      <c r="AD23" s="2">
        <f t="shared" si="45"/>
        <v>0</v>
      </c>
      <c r="AE23" s="2">
        <f t="shared" si="45"/>
        <v>0</v>
      </c>
      <c r="AF23" s="8">
        <f t="shared" si="6"/>
        <v>0</v>
      </c>
      <c r="AG23" s="31">
        <f t="shared" si="40"/>
        <v>-95371.48000000001</v>
      </c>
    </row>
    <row r="24" spans="1:33" ht="12.75" customHeight="1" x14ac:dyDescent="0.2">
      <c r="A24" s="21" t="s">
        <v>32</v>
      </c>
      <c r="B24" s="2">
        <v>10835.29</v>
      </c>
      <c r="C24" s="2">
        <v>9192.32</v>
      </c>
      <c r="D24" s="3">
        <v>9200.57</v>
      </c>
      <c r="E24" s="3">
        <v>9736.26</v>
      </c>
      <c r="F24" s="3">
        <v>58614.7</v>
      </c>
      <c r="G24" s="2">
        <v>4969.9399999999996</v>
      </c>
      <c r="H24" s="3">
        <v>10355.81</v>
      </c>
      <c r="I24" s="3">
        <v>10218.620000000001</v>
      </c>
      <c r="J24" s="3">
        <v>0</v>
      </c>
      <c r="K24" s="3">
        <v>6743.75</v>
      </c>
      <c r="L24" s="3">
        <v>0</v>
      </c>
      <c r="M24" s="3">
        <v>3378.23</v>
      </c>
      <c r="O24" s="31">
        <f t="shared" si="28"/>
        <v>6058.4812500000007</v>
      </c>
      <c r="P24" s="31">
        <f t="shared" si="9"/>
        <v>6784.6172727272724</v>
      </c>
      <c r="Q24" s="31">
        <f t="shared" si="29"/>
        <v>10835.29</v>
      </c>
      <c r="R24" s="31">
        <f t="shared" si="30"/>
        <v>9192.32</v>
      </c>
      <c r="S24" s="31">
        <f t="shared" si="31"/>
        <v>0</v>
      </c>
      <c r="T24" s="2">
        <f t="shared" si="32"/>
        <v>4438.0231180706387</v>
      </c>
      <c r="U24" s="2">
        <f t="shared" si="33"/>
        <v>9247.4605702175686</v>
      </c>
      <c r="V24" s="2">
        <f t="shared" si="34"/>
        <v>9124.9535798780271</v>
      </c>
      <c r="W24" s="2">
        <f t="shared" si="35"/>
        <v>0</v>
      </c>
      <c r="X24" s="2">
        <f t="shared" si="36"/>
        <v>6021.987871581724</v>
      </c>
      <c r="Y24" s="2">
        <f t="shared" si="37"/>
        <v>0</v>
      </c>
      <c r="Z24" s="2">
        <f t="shared" si="38"/>
        <v>3016.6687803393552</v>
      </c>
      <c r="AA24" s="2">
        <f t="shared" ref="AA24:AE24" si="46">+$O24+$O24*B98</f>
        <v>9675.6233497787925</v>
      </c>
      <c r="AB24" s="2">
        <f t="shared" si="46"/>
        <v>8208.4952069246501</v>
      </c>
      <c r="AC24" s="2">
        <f t="shared" si="46"/>
        <v>8215.8622356461401</v>
      </c>
      <c r="AD24" s="2">
        <f t="shared" si="46"/>
        <v>8694.219037563118</v>
      </c>
      <c r="AE24" s="2">
        <f t="shared" si="46"/>
        <v>52341.354957761068</v>
      </c>
      <c r="AF24" s="8">
        <f t="shared" si="6"/>
        <v>118984.64870776108</v>
      </c>
      <c r="AG24" s="31">
        <f t="shared" si="40"/>
        <v>-14260.841292238911</v>
      </c>
    </row>
    <row r="25" spans="1:33" ht="12.75" customHeight="1" x14ac:dyDescent="0.2">
      <c r="A25" s="21" t="s">
        <v>33</v>
      </c>
      <c r="B25" s="2">
        <v>1068.74</v>
      </c>
      <c r="C25" s="2">
        <v>1067.18</v>
      </c>
      <c r="D25" s="3">
        <v>0</v>
      </c>
      <c r="E25" s="3">
        <v>1072</v>
      </c>
      <c r="F25" s="3">
        <v>1071.21</v>
      </c>
      <c r="G25" s="2">
        <v>1044.01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O25" s="31">
        <f t="shared" si="28"/>
        <v>531.49125000000004</v>
      </c>
      <c r="P25" s="31">
        <f t="shared" si="9"/>
        <v>386.53909090909093</v>
      </c>
      <c r="Q25" s="31">
        <f t="shared" si="29"/>
        <v>1072</v>
      </c>
      <c r="R25" s="31">
        <f t="shared" si="30"/>
        <v>0</v>
      </c>
      <c r="S25" s="31">
        <f t="shared" si="31"/>
        <v>0</v>
      </c>
      <c r="T25" s="2">
        <f t="shared" si="32"/>
        <v>1435.5137500000001</v>
      </c>
      <c r="U25" s="2">
        <f t="shared" si="33"/>
        <v>0</v>
      </c>
      <c r="V25" s="2">
        <f t="shared" si="34"/>
        <v>0</v>
      </c>
      <c r="W25" s="2">
        <f t="shared" si="35"/>
        <v>0</v>
      </c>
      <c r="X25" s="2">
        <f t="shared" si="36"/>
        <v>0</v>
      </c>
      <c r="Y25" s="2">
        <f t="shared" si="37"/>
        <v>0</v>
      </c>
      <c r="Z25" s="2">
        <f t="shared" si="38"/>
        <v>0</v>
      </c>
      <c r="AA25" s="2">
        <f t="shared" ref="AA25:AE25" si="47">+$O25+$O25*B99</f>
        <v>1469.5175000000002</v>
      </c>
      <c r="AB25" s="2">
        <f t="shared" si="47"/>
        <v>1467.3724999999999</v>
      </c>
      <c r="AC25" s="2">
        <f t="shared" si="47"/>
        <v>0</v>
      </c>
      <c r="AD25" s="2">
        <f t="shared" si="47"/>
        <v>1474</v>
      </c>
      <c r="AE25" s="2">
        <f t="shared" si="47"/>
        <v>1472.9137499999999</v>
      </c>
      <c r="AF25" s="8">
        <f t="shared" si="6"/>
        <v>7319.3174999999992</v>
      </c>
      <c r="AG25" s="31">
        <f t="shared" si="40"/>
        <v>1996.1774999999989</v>
      </c>
    </row>
    <row r="26" spans="1:33" ht="12.75" customHeight="1" x14ac:dyDescent="0.2">
      <c r="A26" s="21" t="s">
        <v>34</v>
      </c>
      <c r="B26" s="2">
        <v>0</v>
      </c>
      <c r="C26" s="2">
        <v>0</v>
      </c>
      <c r="D26" s="3">
        <v>0</v>
      </c>
      <c r="E26" s="3">
        <v>0</v>
      </c>
      <c r="F26" s="3">
        <v>0</v>
      </c>
      <c r="G26" s="2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O26" s="31">
        <f t="shared" si="28"/>
        <v>0</v>
      </c>
      <c r="P26" s="31">
        <f t="shared" si="9"/>
        <v>0</v>
      </c>
      <c r="Q26" s="31">
        <f t="shared" si="29"/>
        <v>0</v>
      </c>
      <c r="R26" s="31">
        <f t="shared" si="30"/>
        <v>0</v>
      </c>
      <c r="S26" s="31">
        <f t="shared" si="31"/>
        <v>0</v>
      </c>
      <c r="T26" s="2" t="e">
        <f t="shared" si="32"/>
        <v>#DIV/0!</v>
      </c>
      <c r="U26" s="2" t="e">
        <f t="shared" si="33"/>
        <v>#DIV/0!</v>
      </c>
      <c r="V26" s="2" t="e">
        <f t="shared" si="34"/>
        <v>#DIV/0!</v>
      </c>
      <c r="W26" s="2" t="e">
        <f t="shared" si="35"/>
        <v>#DIV/0!</v>
      </c>
      <c r="X26" s="2" t="e">
        <f t="shared" si="36"/>
        <v>#DIV/0!</v>
      </c>
      <c r="Y26" s="2" t="e">
        <f t="shared" si="37"/>
        <v>#DIV/0!</v>
      </c>
      <c r="Z26" s="2" t="e">
        <f t="shared" si="38"/>
        <v>#DIV/0!</v>
      </c>
      <c r="AA26" s="2" t="e">
        <f t="shared" ref="AA26:AE26" si="48">+$O26+$O26*B100</f>
        <v>#DIV/0!</v>
      </c>
      <c r="AB26" s="2" t="e">
        <f t="shared" si="48"/>
        <v>#DIV/0!</v>
      </c>
      <c r="AC26" s="2" t="e">
        <f t="shared" si="48"/>
        <v>#DIV/0!</v>
      </c>
      <c r="AD26" s="2" t="e">
        <f t="shared" si="48"/>
        <v>#DIV/0!</v>
      </c>
      <c r="AE26" s="2" t="e">
        <f t="shared" si="48"/>
        <v>#DIV/0!</v>
      </c>
      <c r="AF26" s="8" t="e">
        <f t="shared" si="6"/>
        <v>#DIV/0!</v>
      </c>
      <c r="AG26" s="31" t="e">
        <f t="shared" si="40"/>
        <v>#DIV/0!</v>
      </c>
    </row>
    <row r="27" spans="1:33" ht="12.75" customHeight="1" x14ac:dyDescent="0.2">
      <c r="A27" s="21" t="s">
        <v>35</v>
      </c>
      <c r="B27" s="2">
        <v>0</v>
      </c>
      <c r="C27" s="2">
        <v>0</v>
      </c>
      <c r="D27" s="3">
        <v>0</v>
      </c>
      <c r="E27" s="3">
        <v>0</v>
      </c>
      <c r="F27" s="3">
        <v>0</v>
      </c>
      <c r="G27" s="2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O27" s="31">
        <f t="shared" si="28"/>
        <v>0</v>
      </c>
      <c r="P27" s="31">
        <f t="shared" si="9"/>
        <v>0</v>
      </c>
      <c r="Q27" s="31">
        <f t="shared" si="29"/>
        <v>0</v>
      </c>
      <c r="R27" s="31">
        <f t="shared" si="30"/>
        <v>0</v>
      </c>
      <c r="S27" s="31">
        <f t="shared" si="31"/>
        <v>0</v>
      </c>
      <c r="T27" s="2" t="e">
        <f t="shared" si="32"/>
        <v>#DIV/0!</v>
      </c>
      <c r="U27" s="2" t="e">
        <f t="shared" si="33"/>
        <v>#DIV/0!</v>
      </c>
      <c r="V27" s="2" t="e">
        <f t="shared" si="34"/>
        <v>#DIV/0!</v>
      </c>
      <c r="W27" s="2" t="e">
        <f t="shared" si="35"/>
        <v>#DIV/0!</v>
      </c>
      <c r="X27" s="2" t="e">
        <f t="shared" si="36"/>
        <v>#DIV/0!</v>
      </c>
      <c r="Y27" s="2" t="e">
        <f t="shared" si="37"/>
        <v>#DIV/0!</v>
      </c>
      <c r="Z27" s="2" t="e">
        <f t="shared" si="38"/>
        <v>#DIV/0!</v>
      </c>
      <c r="AA27" s="2" t="e">
        <f t="shared" ref="AA27:AE27" si="49">+$O27+$O27*B101</f>
        <v>#DIV/0!</v>
      </c>
      <c r="AB27" s="2" t="e">
        <f t="shared" si="49"/>
        <v>#DIV/0!</v>
      </c>
      <c r="AC27" s="2" t="e">
        <f t="shared" si="49"/>
        <v>#DIV/0!</v>
      </c>
      <c r="AD27" s="2" t="e">
        <f t="shared" si="49"/>
        <v>#DIV/0!</v>
      </c>
      <c r="AE27" s="2" t="e">
        <f t="shared" si="49"/>
        <v>#DIV/0!</v>
      </c>
      <c r="AF27" s="8" t="e">
        <f t="shared" si="6"/>
        <v>#DIV/0!</v>
      </c>
      <c r="AG27" s="31" t="e">
        <f t="shared" si="40"/>
        <v>#DIV/0!</v>
      </c>
    </row>
    <row r="28" spans="1:33" ht="12.75" customHeight="1" x14ac:dyDescent="0.2">
      <c r="A28" s="21" t="s">
        <v>36</v>
      </c>
      <c r="B28" s="2">
        <v>293110.56</v>
      </c>
      <c r="C28" s="2">
        <v>107235.19</v>
      </c>
      <c r="D28" s="3">
        <v>378174.54</v>
      </c>
      <c r="E28" s="3">
        <v>292749.11</v>
      </c>
      <c r="F28" s="3">
        <v>102428.3</v>
      </c>
      <c r="G28" s="2">
        <v>377163.63</v>
      </c>
      <c r="H28" s="3">
        <v>85971.33</v>
      </c>
      <c r="I28" s="3">
        <v>96178.96</v>
      </c>
      <c r="J28" s="3">
        <v>211912.17</v>
      </c>
      <c r="K28" s="3">
        <v>248473.56</v>
      </c>
      <c r="L28" s="3">
        <v>253086.26</v>
      </c>
      <c r="M28" s="3">
        <v>214883.7</v>
      </c>
      <c r="O28" s="31">
        <f t="shared" si="28"/>
        <v>229513.99374999999</v>
      </c>
      <c r="P28" s="31">
        <f t="shared" si="9"/>
        <v>232630.81909090906</v>
      </c>
      <c r="Q28" s="31">
        <f t="shared" si="29"/>
        <v>378174.54</v>
      </c>
      <c r="R28" s="31">
        <f t="shared" si="30"/>
        <v>248473.56</v>
      </c>
      <c r="S28" s="31">
        <f t="shared" si="31"/>
        <v>85971.33</v>
      </c>
      <c r="T28" s="2">
        <f t="shared" si="32"/>
        <v>372110.33068116009</v>
      </c>
      <c r="U28" s="2">
        <f t="shared" si="33"/>
        <v>84819.472215279995</v>
      </c>
      <c r="V28" s="2">
        <f t="shared" si="34"/>
        <v>94890.338737513142</v>
      </c>
      <c r="W28" s="2">
        <f t="shared" si="35"/>
        <v>209072.93647073614</v>
      </c>
      <c r="X28" s="2">
        <f t="shared" si="36"/>
        <v>245144.47105391652</v>
      </c>
      <c r="Y28" s="2">
        <f t="shared" si="37"/>
        <v>249695.3693532382</v>
      </c>
      <c r="Z28" s="2">
        <f t="shared" si="38"/>
        <v>212004.65343116783</v>
      </c>
      <c r="AA28" s="2">
        <f t="shared" ref="AA28:AE28" si="50">+$O28+$O28*B102</f>
        <v>289183.41730813234</v>
      </c>
      <c r="AB28" s="2">
        <f t="shared" si="50"/>
        <v>105798.43557969002</v>
      </c>
      <c r="AC28" s="2">
        <f t="shared" si="50"/>
        <v>373107.69634547108</v>
      </c>
      <c r="AD28" s="2">
        <f t="shared" si="50"/>
        <v>288826.81007369485</v>
      </c>
      <c r="AE28" s="2">
        <f t="shared" si="50"/>
        <v>101055.94906939748</v>
      </c>
      <c r="AF28" s="8">
        <f t="shared" si="6"/>
        <v>2625709.8803193974</v>
      </c>
      <c r="AG28" s="31">
        <f t="shared" si="40"/>
        <v>-35657.429680603091</v>
      </c>
    </row>
    <row r="29" spans="1:33" ht="12.75" customHeight="1" x14ac:dyDescent="0.2">
      <c r="A29" s="21" t="s">
        <v>37</v>
      </c>
      <c r="B29" s="2">
        <v>0</v>
      </c>
      <c r="C29" s="2">
        <v>3176.26</v>
      </c>
      <c r="D29" s="3">
        <v>1582.24</v>
      </c>
      <c r="E29" s="3">
        <v>1579.93</v>
      </c>
      <c r="F29" s="3">
        <v>30801.9</v>
      </c>
      <c r="G29" s="2">
        <v>3164.7</v>
      </c>
      <c r="H29" s="3">
        <v>16736.580000000002</v>
      </c>
      <c r="I29" s="3">
        <v>11444.21</v>
      </c>
      <c r="J29" s="3">
        <v>6743.64</v>
      </c>
      <c r="K29" s="3">
        <v>5091.1400000000003</v>
      </c>
      <c r="L29" s="3">
        <v>5129.6899999999996</v>
      </c>
      <c r="M29" s="3">
        <v>5082.5600000000004</v>
      </c>
      <c r="O29" s="31">
        <f t="shared" si="28"/>
        <v>5201.67</v>
      </c>
      <c r="P29" s="31">
        <f t="shared" si="9"/>
        <v>5430.0863636363638</v>
      </c>
      <c r="Q29" s="31">
        <f t="shared" si="29"/>
        <v>16736.580000000002</v>
      </c>
      <c r="R29" s="31">
        <f t="shared" si="30"/>
        <v>5082.5600000000004</v>
      </c>
      <c r="S29" s="31">
        <f t="shared" si="31"/>
        <v>0</v>
      </c>
      <c r="T29" s="2">
        <f t="shared" si="32"/>
        <v>3031.5770222807437</v>
      </c>
      <c r="U29" s="2">
        <f t="shared" si="33"/>
        <v>16032.556438071051</v>
      </c>
      <c r="V29" s="2">
        <f t="shared" si="34"/>
        <v>10962.809768431607</v>
      </c>
      <c r="W29" s="2">
        <f t="shared" si="35"/>
        <v>6459.969055687211</v>
      </c>
      <c r="X29" s="2">
        <f t="shared" si="36"/>
        <v>4876.9814014643998</v>
      </c>
      <c r="Y29" s="2">
        <f t="shared" si="37"/>
        <v>4913.9097972709287</v>
      </c>
      <c r="Z29" s="2">
        <f t="shared" si="38"/>
        <v>4868.7623188179668</v>
      </c>
      <c r="AA29" s="2">
        <f t="shared" ref="AA29:AE29" si="51">+$O29+$O29*B103</f>
        <v>0</v>
      </c>
      <c r="AB29" s="2">
        <f t="shared" si="51"/>
        <v>3042.6507513475012</v>
      </c>
      <c r="AC29" s="2">
        <f t="shared" si="51"/>
        <v>1515.6831382859309</v>
      </c>
      <c r="AD29" s="2">
        <f t="shared" si="51"/>
        <v>1513.4703083426598</v>
      </c>
      <c r="AE29" s="2">
        <f t="shared" si="51"/>
        <v>29506.21932018493</v>
      </c>
      <c r="AF29" s="8">
        <f t="shared" si="6"/>
        <v>86724.589320184925</v>
      </c>
      <c r="AG29" s="31">
        <f t="shared" si="40"/>
        <v>-3808.2606798150809</v>
      </c>
    </row>
    <row r="30" spans="1:33" ht="12.75" customHeight="1" x14ac:dyDescent="0.2">
      <c r="A30" s="21" t="s">
        <v>38</v>
      </c>
      <c r="B30" s="2">
        <v>0</v>
      </c>
      <c r="C30" s="2">
        <v>0</v>
      </c>
      <c r="D30" s="3">
        <v>0</v>
      </c>
      <c r="E30" s="3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O30" s="31">
        <f t="shared" si="28"/>
        <v>0</v>
      </c>
      <c r="P30" s="31">
        <f t="shared" si="9"/>
        <v>0</v>
      </c>
      <c r="Q30" s="31">
        <f t="shared" si="29"/>
        <v>0</v>
      </c>
      <c r="R30" s="31">
        <f t="shared" si="30"/>
        <v>0</v>
      </c>
      <c r="S30" s="31">
        <f t="shared" si="31"/>
        <v>0</v>
      </c>
      <c r="T30" s="2" t="e">
        <f t="shared" si="32"/>
        <v>#DIV/0!</v>
      </c>
      <c r="U30" s="2" t="e">
        <f t="shared" si="33"/>
        <v>#DIV/0!</v>
      </c>
      <c r="V30" s="2" t="e">
        <f t="shared" si="34"/>
        <v>#DIV/0!</v>
      </c>
      <c r="W30" s="2" t="e">
        <f t="shared" si="35"/>
        <v>#DIV/0!</v>
      </c>
      <c r="X30" s="2" t="e">
        <f t="shared" si="36"/>
        <v>#DIV/0!</v>
      </c>
      <c r="Y30" s="2" t="e">
        <f t="shared" si="37"/>
        <v>#DIV/0!</v>
      </c>
      <c r="Z30" s="2" t="e">
        <f t="shared" si="38"/>
        <v>#DIV/0!</v>
      </c>
      <c r="AA30" s="2" t="e">
        <f t="shared" ref="AA30:AE30" si="52">+$O30+$O30*B104</f>
        <v>#DIV/0!</v>
      </c>
      <c r="AB30" s="2" t="e">
        <f t="shared" si="52"/>
        <v>#DIV/0!</v>
      </c>
      <c r="AC30" s="2" t="e">
        <f t="shared" si="52"/>
        <v>#DIV/0!</v>
      </c>
      <c r="AD30" s="2" t="e">
        <f t="shared" si="52"/>
        <v>#DIV/0!</v>
      </c>
      <c r="AE30" s="2" t="e">
        <f t="shared" si="52"/>
        <v>#DIV/0!</v>
      </c>
      <c r="AF30" s="8" t="e">
        <f t="shared" si="6"/>
        <v>#DIV/0!</v>
      </c>
      <c r="AG30" s="31" t="e">
        <f t="shared" si="40"/>
        <v>#DIV/0!</v>
      </c>
    </row>
    <row r="31" spans="1:33" ht="12.75" customHeight="1" x14ac:dyDescent="0.2">
      <c r="A31" s="21" t="s">
        <v>39</v>
      </c>
      <c r="B31" s="2">
        <v>324549.02</v>
      </c>
      <c r="C31" s="2">
        <v>158969.46</v>
      </c>
      <c r="D31" s="3">
        <v>95712.9</v>
      </c>
      <c r="E31" s="3">
        <v>107380.32</v>
      </c>
      <c r="F31" s="3">
        <v>118533.32</v>
      </c>
      <c r="G31" s="2">
        <v>88076.46</v>
      </c>
      <c r="H31" s="3">
        <v>102927.25</v>
      </c>
      <c r="I31" s="3">
        <v>86139.85</v>
      </c>
      <c r="J31" s="3">
        <v>242413.23</v>
      </c>
      <c r="K31" s="3">
        <v>71472.36</v>
      </c>
      <c r="L31" s="3">
        <v>93663.66</v>
      </c>
      <c r="M31" s="3">
        <v>207316.66</v>
      </c>
      <c r="O31" s="31">
        <f t="shared" si="28"/>
        <v>165662.00749999998</v>
      </c>
      <c r="P31" s="31">
        <f t="shared" si="9"/>
        <v>143511.01545454544</v>
      </c>
      <c r="Q31" s="31">
        <f t="shared" si="29"/>
        <v>324549.02</v>
      </c>
      <c r="R31" s="31">
        <f t="shared" si="30"/>
        <v>102927.25</v>
      </c>
      <c r="S31" s="31">
        <f t="shared" si="31"/>
        <v>86139.85</v>
      </c>
      <c r="T31" s="2">
        <f t="shared" si="32"/>
        <v>101671.10260407058</v>
      </c>
      <c r="U31" s="2">
        <f t="shared" si="33"/>
        <v>118814.11895419983</v>
      </c>
      <c r="V31" s="2">
        <f t="shared" si="34"/>
        <v>99435.575949002145</v>
      </c>
      <c r="W31" s="2">
        <f t="shared" si="35"/>
        <v>279829.82490343234</v>
      </c>
      <c r="X31" s="2">
        <f t="shared" si="36"/>
        <v>82504.152039206281</v>
      </c>
      <c r="Y31" s="2">
        <f t="shared" si="37"/>
        <v>108120.68952513284</v>
      </c>
      <c r="Z31" s="2">
        <f t="shared" si="38"/>
        <v>239316.08298509289</v>
      </c>
      <c r="AA31" s="2">
        <f t="shared" ref="AA31:AE31" si="53">+$O31+$O31*B105</f>
        <v>374643.3123273864</v>
      </c>
      <c r="AB31" s="2">
        <f t="shared" si="53"/>
        <v>183506.47015756188</v>
      </c>
      <c r="AC31" s="2">
        <f t="shared" si="53"/>
        <v>110486.23067313498</v>
      </c>
      <c r="AD31" s="2">
        <f t="shared" si="53"/>
        <v>123954.5223817798</v>
      </c>
      <c r="AE31" s="2">
        <f t="shared" si="53"/>
        <v>136828.99312394176</v>
      </c>
      <c r="AF31" s="8">
        <f t="shared" si="6"/>
        <v>1959111.0756239416</v>
      </c>
      <c r="AG31" s="31">
        <f t="shared" si="40"/>
        <v>261956.58562394162</v>
      </c>
    </row>
    <row r="32" spans="1:33" ht="3.75" customHeight="1" x14ac:dyDescent="0.2">
      <c r="A32" s="21"/>
      <c r="B32" s="2"/>
      <c r="C32" s="4"/>
      <c r="D32" s="4"/>
      <c r="E32" s="4"/>
      <c r="F32" s="4"/>
      <c r="G32" s="2"/>
      <c r="H32" s="4"/>
      <c r="I32" s="4"/>
      <c r="J32" s="4"/>
      <c r="K32" s="4"/>
      <c r="L32" s="4"/>
      <c r="M32" s="4"/>
      <c r="AG32" s="31"/>
    </row>
    <row r="33" spans="1:33" ht="39" customHeight="1" x14ac:dyDescent="0.2">
      <c r="A33" s="22" t="s">
        <v>40</v>
      </c>
      <c r="B33" s="4">
        <f t="shared" ref="B33:M33" si="54">SUM(B34+B35+B36+B41+B43+B48+B55+B65+B67+B69+B71+B78+B81)</f>
        <v>82473476.939999998</v>
      </c>
      <c r="C33" s="4">
        <f t="shared" si="54"/>
        <v>82252215.930000007</v>
      </c>
      <c r="D33" s="4">
        <f t="shared" si="54"/>
        <v>78926664.080000013</v>
      </c>
      <c r="E33" s="4">
        <f>SUM(E34+E35+E36+E41+E43+E48+E55+E65+E67+E69+E71+E78+E81)</f>
        <v>80429915.599999994</v>
      </c>
      <c r="F33" s="4">
        <v>107415335.04000001</v>
      </c>
      <c r="G33" s="4">
        <f t="shared" si="54"/>
        <v>88699259.460000008</v>
      </c>
      <c r="H33" s="4">
        <f t="shared" si="54"/>
        <v>94055168.089999989</v>
      </c>
      <c r="I33" s="4">
        <f t="shared" si="54"/>
        <v>92177487.260000005</v>
      </c>
      <c r="J33" s="4">
        <f t="shared" si="54"/>
        <v>87736677.520000011</v>
      </c>
      <c r="K33" s="4">
        <f t="shared" si="54"/>
        <v>90411851.540000007</v>
      </c>
      <c r="L33" s="4">
        <f t="shared" si="54"/>
        <v>89768884.520000011</v>
      </c>
      <c r="M33" s="4">
        <f t="shared" si="54"/>
        <v>86313597.63000001</v>
      </c>
      <c r="O33" s="31">
        <f>+AVERAGE(B33:C33,E33,G33:M33)</f>
        <v>87431853.448999986</v>
      </c>
      <c r="P33" s="31">
        <f t="shared" si="9"/>
        <v>86658654.415454537</v>
      </c>
      <c r="Q33" s="31">
        <f>+MAX(B33:E33,G33:M33)</f>
        <v>94055168.089999989</v>
      </c>
      <c r="R33" s="31">
        <f>+MEDIAN(B33:E33,G33:M33)</f>
        <v>87736677.520000011</v>
      </c>
      <c r="S33" s="31">
        <f>+MIN(B33:E33,G33:M33)</f>
        <v>78926664.080000013</v>
      </c>
      <c r="T33" s="2">
        <f t="shared" ref="T33:T82" si="55">+$O33+$O33*G107</f>
        <v>89490665.490399182</v>
      </c>
      <c r="U33" s="2">
        <f t="shared" ref="U33:U82" si="56">+$O33+$O33*H107</f>
        <v>94894361.423403203</v>
      </c>
      <c r="V33" s="2">
        <f t="shared" ref="V33:V82" si="57">+$O33+$O33*I107</f>
        <v>92999927.263769194</v>
      </c>
      <c r="W33" s="2">
        <f t="shared" ref="W33:W82" si="58">+$O33+$O33*J107</f>
        <v>88519495.055335</v>
      </c>
      <c r="X33" s="2">
        <f t="shared" ref="X33:X82" si="59">+$O33+$O33*K107</f>
        <v>91218537.92006588</v>
      </c>
      <c r="Y33" s="2">
        <f t="shared" ref="Y33:Y82" si="60">+$O33+$O33*L107</f>
        <v>90569834.121877715</v>
      </c>
      <c r="Z33" s="2">
        <f t="shared" ref="Z33:Z82" si="61">+$O33+$O33*M107</f>
        <v>87083717.945385903</v>
      </c>
      <c r="AA33" s="2">
        <f t="shared" ref="AA33:AE33" si="62">+$O33+$O33*B107</f>
        <v>83209334.346202329</v>
      </c>
      <c r="AB33" s="2">
        <f t="shared" si="62"/>
        <v>82986099.16754894</v>
      </c>
      <c r="AC33" s="2">
        <f t="shared" si="62"/>
        <v>79630875.572773188</v>
      </c>
      <c r="AD33" s="2">
        <f t="shared" si="62"/>
        <v>81147539.632239431</v>
      </c>
      <c r="AE33" s="2">
        <f t="shared" si="62"/>
        <v>108373732.48802312</v>
      </c>
      <c r="AF33" s="8">
        <f t="shared" si="6"/>
        <v>1070124120.4270232</v>
      </c>
      <c r="AG33" s="31">
        <f t="shared" ref="AG33:AG82" si="63">+AF33-SUM(B33:M33)</f>
        <v>9463586.8170231581</v>
      </c>
    </row>
    <row r="34" spans="1:33" ht="12.75" customHeight="1" x14ac:dyDescent="0.2">
      <c r="A34" s="21" t="s">
        <v>41</v>
      </c>
      <c r="B34" s="2">
        <v>0</v>
      </c>
      <c r="C34" s="3">
        <v>0</v>
      </c>
      <c r="D34" s="3">
        <v>0</v>
      </c>
      <c r="E34" s="3">
        <v>0</v>
      </c>
      <c r="F34" s="3">
        <v>0</v>
      </c>
      <c r="G34" s="2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2">
        <v>0</v>
      </c>
      <c r="O34" s="31">
        <f t="shared" ref="O34:O82" si="64">+AVERAGE(B34:C34,E34,G34:M34)</f>
        <v>0</v>
      </c>
      <c r="P34" s="31">
        <f t="shared" ref="P34:P82" si="65">+AVERAGE(B34:E34,G34:M34)</f>
        <v>0</v>
      </c>
      <c r="Q34" s="31">
        <f t="shared" ref="Q34:Q82" si="66">+MAX(B34:E34,G34:M34)</f>
        <v>0</v>
      </c>
      <c r="R34" s="31">
        <f t="shared" ref="R34:R82" si="67">+MEDIAN(B34:E34,G34:M34)</f>
        <v>0</v>
      </c>
      <c r="S34" s="31">
        <f t="shared" ref="S34:S82" si="68">+MIN(B34:E34,G34:M34)</f>
        <v>0</v>
      </c>
      <c r="T34" s="2" t="e">
        <f t="shared" si="55"/>
        <v>#DIV/0!</v>
      </c>
      <c r="U34" s="2" t="e">
        <f t="shared" si="56"/>
        <v>#DIV/0!</v>
      </c>
      <c r="V34" s="2" t="e">
        <f t="shared" si="57"/>
        <v>#DIV/0!</v>
      </c>
      <c r="W34" s="2" t="e">
        <f t="shared" si="58"/>
        <v>#DIV/0!</v>
      </c>
      <c r="X34" s="2" t="e">
        <f t="shared" si="59"/>
        <v>#DIV/0!</v>
      </c>
      <c r="Y34" s="2" t="e">
        <f t="shared" si="60"/>
        <v>#DIV/0!</v>
      </c>
      <c r="Z34" s="2" t="e">
        <f t="shared" si="61"/>
        <v>#DIV/0!</v>
      </c>
      <c r="AA34" s="2" t="e">
        <f t="shared" ref="AA34:AE34" si="69">+$O34+$O34*B108</f>
        <v>#DIV/0!</v>
      </c>
      <c r="AB34" s="2" t="e">
        <f t="shared" si="69"/>
        <v>#DIV/0!</v>
      </c>
      <c r="AC34" s="2" t="e">
        <f t="shared" si="69"/>
        <v>#DIV/0!</v>
      </c>
      <c r="AD34" s="2" t="e">
        <f t="shared" si="69"/>
        <v>#DIV/0!</v>
      </c>
      <c r="AE34" s="2" t="e">
        <f t="shared" si="69"/>
        <v>#DIV/0!</v>
      </c>
      <c r="AF34" s="8" t="e">
        <f t="shared" si="6"/>
        <v>#DIV/0!</v>
      </c>
      <c r="AG34" s="31" t="e">
        <f t="shared" si="63"/>
        <v>#DIV/0!</v>
      </c>
    </row>
    <row r="35" spans="1:33" ht="12.75" customHeight="1" x14ac:dyDescent="0.2">
      <c r="A35" s="21" t="s">
        <v>42</v>
      </c>
      <c r="B35" s="2">
        <v>0</v>
      </c>
      <c r="C35" s="3">
        <v>0</v>
      </c>
      <c r="D35" s="3">
        <v>0</v>
      </c>
      <c r="E35" s="3">
        <v>0</v>
      </c>
      <c r="F35" s="3">
        <v>0</v>
      </c>
      <c r="G35" s="2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2">
        <v>0</v>
      </c>
      <c r="O35" s="31">
        <f t="shared" si="64"/>
        <v>0</v>
      </c>
      <c r="P35" s="31">
        <f t="shared" si="65"/>
        <v>0</v>
      </c>
      <c r="Q35" s="31">
        <f t="shared" si="66"/>
        <v>0</v>
      </c>
      <c r="R35" s="31">
        <f t="shared" si="67"/>
        <v>0</v>
      </c>
      <c r="S35" s="31">
        <f t="shared" si="68"/>
        <v>0</v>
      </c>
      <c r="T35" s="2" t="e">
        <f t="shared" si="55"/>
        <v>#DIV/0!</v>
      </c>
      <c r="U35" s="2" t="e">
        <f t="shared" si="56"/>
        <v>#DIV/0!</v>
      </c>
      <c r="V35" s="2" t="e">
        <f t="shared" si="57"/>
        <v>#DIV/0!</v>
      </c>
      <c r="W35" s="2" t="e">
        <f t="shared" si="58"/>
        <v>#DIV/0!</v>
      </c>
      <c r="X35" s="2" t="e">
        <f t="shared" si="59"/>
        <v>#DIV/0!</v>
      </c>
      <c r="Y35" s="2" t="e">
        <f t="shared" si="60"/>
        <v>#DIV/0!</v>
      </c>
      <c r="Z35" s="2" t="e">
        <f t="shared" si="61"/>
        <v>#DIV/0!</v>
      </c>
      <c r="AA35" s="2" t="e">
        <f t="shared" ref="AA35:AE35" si="70">+$O35+$O35*B109</f>
        <v>#DIV/0!</v>
      </c>
      <c r="AB35" s="2" t="e">
        <f t="shared" si="70"/>
        <v>#DIV/0!</v>
      </c>
      <c r="AC35" s="2" t="e">
        <f t="shared" si="70"/>
        <v>#DIV/0!</v>
      </c>
      <c r="AD35" s="2" t="e">
        <f t="shared" si="70"/>
        <v>#DIV/0!</v>
      </c>
      <c r="AE35" s="2" t="e">
        <f t="shared" si="70"/>
        <v>#DIV/0!</v>
      </c>
      <c r="AF35" s="8" t="e">
        <f t="shared" si="6"/>
        <v>#DIV/0!</v>
      </c>
      <c r="AG35" s="31" t="e">
        <f t="shared" si="63"/>
        <v>#DIV/0!</v>
      </c>
    </row>
    <row r="36" spans="1:33" ht="12.75" customHeight="1" x14ac:dyDescent="0.2">
      <c r="A36" s="23" t="s">
        <v>43</v>
      </c>
      <c r="B36" s="4">
        <f t="shared" ref="B36:D36" si="71">SUM(B37:B40)</f>
        <v>1663574.8399999999</v>
      </c>
      <c r="C36" s="4">
        <f t="shared" si="71"/>
        <v>2342092.12</v>
      </c>
      <c r="D36" s="4">
        <f t="shared" si="71"/>
        <v>1936891.22</v>
      </c>
      <c r="E36" s="4">
        <f>SUM(E37:E40)</f>
        <v>1791779.5699999998</v>
      </c>
      <c r="F36" s="4">
        <v>1664035.47</v>
      </c>
      <c r="G36" s="4">
        <f t="shared" ref="G36:M36" si="72">SUM(G37:G40)</f>
        <v>1532459.25</v>
      </c>
      <c r="H36" s="4">
        <f t="shared" si="72"/>
        <v>2234378.6799999997</v>
      </c>
      <c r="I36" s="4">
        <f t="shared" si="72"/>
        <v>1727375.9500000002</v>
      </c>
      <c r="J36" s="4">
        <f t="shared" si="72"/>
        <v>1434130.4</v>
      </c>
      <c r="K36" s="4">
        <f t="shared" si="72"/>
        <v>1723828.4500000002</v>
      </c>
      <c r="L36" s="4">
        <f t="shared" si="72"/>
        <v>1668207.39</v>
      </c>
      <c r="M36" s="4">
        <f t="shared" si="72"/>
        <v>1691782.55</v>
      </c>
      <c r="O36" s="31">
        <f t="shared" si="64"/>
        <v>1780960.9200000004</v>
      </c>
      <c r="P36" s="31">
        <f t="shared" si="65"/>
        <v>1795136.4018181821</v>
      </c>
      <c r="Q36" s="31">
        <f t="shared" si="66"/>
        <v>2342092.12</v>
      </c>
      <c r="R36" s="31">
        <f t="shared" si="67"/>
        <v>1723828.4500000002</v>
      </c>
      <c r="S36" s="31">
        <f t="shared" si="68"/>
        <v>1434130.4</v>
      </c>
      <c r="T36" s="2">
        <f t="shared" si="55"/>
        <v>1520358.0257066945</v>
      </c>
      <c r="U36" s="2">
        <f t="shared" si="56"/>
        <v>2216734.6757220002</v>
      </c>
      <c r="V36" s="2">
        <f t="shared" si="57"/>
        <v>1713735.5456565819</v>
      </c>
      <c r="W36" s="2">
        <f t="shared" si="58"/>
        <v>1422805.6397257883</v>
      </c>
      <c r="X36" s="2">
        <f t="shared" si="59"/>
        <v>1710216.0588603131</v>
      </c>
      <c r="Y36" s="2">
        <f t="shared" si="60"/>
        <v>1655034.2163615231</v>
      </c>
      <c r="Z36" s="2">
        <f t="shared" si="61"/>
        <v>1678423.2126518451</v>
      </c>
      <c r="AA36" s="2">
        <f t="shared" ref="AA36:AE36" si="73">+$O36+$O36*B110</f>
        <v>1650438.2477757435</v>
      </c>
      <c r="AB36" s="2">
        <f t="shared" si="73"/>
        <v>2323597.545309219</v>
      </c>
      <c r="AC36" s="2">
        <f t="shared" si="73"/>
        <v>1921596.3564759262</v>
      </c>
      <c r="AD36" s="2">
        <f t="shared" si="73"/>
        <v>1777630.5957543664</v>
      </c>
      <c r="AE36" s="2">
        <f t="shared" si="73"/>
        <v>1650895.2403629078</v>
      </c>
      <c r="AF36" s="8">
        <f t="shared" si="6"/>
        <v>21241465.36036291</v>
      </c>
      <c r="AG36" s="31">
        <f t="shared" si="63"/>
        <v>-169070.52963709459</v>
      </c>
    </row>
    <row r="37" spans="1:33" ht="12.75" customHeight="1" x14ac:dyDescent="0.2">
      <c r="A37" s="21" t="s">
        <v>44</v>
      </c>
      <c r="B37" s="2">
        <v>29656.33</v>
      </c>
      <c r="C37" s="2">
        <v>18048.330000000002</v>
      </c>
      <c r="D37" s="3">
        <v>21733</v>
      </c>
      <c r="E37" s="3">
        <v>51863.75</v>
      </c>
      <c r="F37" s="3">
        <v>25275.7</v>
      </c>
      <c r="G37" s="2">
        <v>38002.949999999997</v>
      </c>
      <c r="H37" s="3">
        <v>47960.479999999996</v>
      </c>
      <c r="I37" s="3">
        <v>35826.47</v>
      </c>
      <c r="J37" s="3">
        <v>21937.94</v>
      </c>
      <c r="K37" s="3">
        <v>71796.78</v>
      </c>
      <c r="L37" s="3">
        <v>34865.869999999995</v>
      </c>
      <c r="M37" s="3">
        <v>17485.669999999998</v>
      </c>
      <c r="O37" s="31">
        <f t="shared" si="64"/>
        <v>36744.456999999995</v>
      </c>
      <c r="P37" s="31">
        <f t="shared" si="65"/>
        <v>35379.779090909084</v>
      </c>
      <c r="Q37" s="31">
        <f t="shared" si="66"/>
        <v>71796.78</v>
      </c>
      <c r="R37" s="31">
        <f t="shared" si="67"/>
        <v>34865.869999999995</v>
      </c>
      <c r="S37" s="31">
        <f t="shared" si="68"/>
        <v>17485.669999999998</v>
      </c>
      <c r="T37" s="2">
        <f t="shared" si="55"/>
        <v>39468.809529875143</v>
      </c>
      <c r="U37" s="2">
        <f t="shared" si="56"/>
        <v>49810.423929757715</v>
      </c>
      <c r="V37" s="2">
        <f t="shared" si="57"/>
        <v>37208.377785350509</v>
      </c>
      <c r="W37" s="2">
        <f t="shared" si="58"/>
        <v>22784.135845712743</v>
      </c>
      <c r="X37" s="2">
        <f t="shared" si="59"/>
        <v>74566.143804055988</v>
      </c>
      <c r="Y37" s="2">
        <f t="shared" si="60"/>
        <v>36210.725275890101</v>
      </c>
      <c r="Z37" s="2">
        <f t="shared" si="61"/>
        <v>18160.131745884246</v>
      </c>
      <c r="AA37" s="2">
        <f t="shared" ref="AA37:AE37" si="74">+$O37+$O37*B111</f>
        <v>30800.241563487103</v>
      </c>
      <c r="AB37" s="2">
        <f t="shared" si="74"/>
        <v>18744.494811648347</v>
      </c>
      <c r="AC37" s="2">
        <f t="shared" si="74"/>
        <v>22571.290847494118</v>
      </c>
      <c r="AD37" s="2">
        <f t="shared" si="74"/>
        <v>53864.251860844015</v>
      </c>
      <c r="AE37" s="2">
        <f t="shared" si="74"/>
        <v>26250.640780104313</v>
      </c>
      <c r="AF37" s="8">
        <f t="shared" si="6"/>
        <v>430439.66778010433</v>
      </c>
      <c r="AG37" s="31">
        <f t="shared" si="63"/>
        <v>15986.397780104366</v>
      </c>
    </row>
    <row r="38" spans="1:33" ht="12.75" customHeight="1" x14ac:dyDescent="0.2">
      <c r="A38" s="21" t="s">
        <v>45</v>
      </c>
      <c r="B38" s="2">
        <v>72.89</v>
      </c>
      <c r="C38" s="2">
        <v>0</v>
      </c>
      <c r="D38" s="3">
        <v>0</v>
      </c>
      <c r="E38" s="3">
        <v>0</v>
      </c>
      <c r="F38" s="3">
        <v>0</v>
      </c>
      <c r="G38" s="2">
        <v>0</v>
      </c>
      <c r="H38" s="3">
        <v>0</v>
      </c>
      <c r="I38" s="3">
        <v>76.3</v>
      </c>
      <c r="J38" s="3">
        <v>0</v>
      </c>
      <c r="K38" s="3">
        <v>0</v>
      </c>
      <c r="L38" s="3">
        <v>0</v>
      </c>
      <c r="M38" s="3">
        <v>0</v>
      </c>
      <c r="O38" s="31">
        <f t="shared" si="64"/>
        <v>14.919</v>
      </c>
      <c r="P38" s="31">
        <f t="shared" si="65"/>
        <v>13.562727272727273</v>
      </c>
      <c r="Q38" s="31">
        <f t="shared" si="66"/>
        <v>76.3</v>
      </c>
      <c r="R38" s="31">
        <f t="shared" si="67"/>
        <v>0</v>
      </c>
      <c r="S38" s="31">
        <f t="shared" si="68"/>
        <v>0</v>
      </c>
      <c r="T38" s="2">
        <f t="shared" si="55"/>
        <v>0</v>
      </c>
      <c r="U38" s="2">
        <f t="shared" si="56"/>
        <v>0</v>
      </c>
      <c r="V38" s="2">
        <f t="shared" si="57"/>
        <v>83.929999999999993</v>
      </c>
      <c r="W38" s="2">
        <f t="shared" si="58"/>
        <v>0</v>
      </c>
      <c r="X38" s="2">
        <f t="shared" si="59"/>
        <v>0</v>
      </c>
      <c r="Y38" s="2">
        <f t="shared" si="60"/>
        <v>0</v>
      </c>
      <c r="Z38" s="2">
        <f t="shared" si="61"/>
        <v>0</v>
      </c>
      <c r="AA38" s="2">
        <f t="shared" ref="AA38:AE38" si="75">+$O38+$O38*B112</f>
        <v>80.179000000000002</v>
      </c>
      <c r="AB38" s="2">
        <f t="shared" si="75"/>
        <v>0</v>
      </c>
      <c r="AC38" s="2">
        <f t="shared" si="75"/>
        <v>0</v>
      </c>
      <c r="AD38" s="2">
        <f t="shared" si="75"/>
        <v>0</v>
      </c>
      <c r="AE38" s="2">
        <f t="shared" si="75"/>
        <v>0</v>
      </c>
      <c r="AF38" s="8">
        <f t="shared" si="6"/>
        <v>164.10899999999998</v>
      </c>
      <c r="AG38" s="31">
        <f t="shared" si="63"/>
        <v>14.918999999999983</v>
      </c>
    </row>
    <row r="39" spans="1:33" ht="12.75" customHeight="1" x14ac:dyDescent="0.2">
      <c r="A39" s="21" t="s">
        <v>46</v>
      </c>
      <c r="B39" s="2">
        <v>759776.59</v>
      </c>
      <c r="C39" s="2">
        <v>1055410.6300000001</v>
      </c>
      <c r="D39" s="3">
        <v>851075.40999999992</v>
      </c>
      <c r="E39" s="3">
        <v>586352.85</v>
      </c>
      <c r="F39" s="3">
        <v>703296.67</v>
      </c>
      <c r="G39" s="2">
        <v>639077.91</v>
      </c>
      <c r="H39" s="3">
        <v>1083432.03</v>
      </c>
      <c r="I39" s="3">
        <v>806897.01</v>
      </c>
      <c r="J39" s="3">
        <v>707380.78</v>
      </c>
      <c r="K39" s="3">
        <v>722130.4</v>
      </c>
      <c r="L39" s="3">
        <v>785429.07</v>
      </c>
      <c r="M39" s="3">
        <v>733174.15</v>
      </c>
      <c r="O39" s="31">
        <f t="shared" si="64"/>
        <v>787906.14200000023</v>
      </c>
      <c r="P39" s="31">
        <f t="shared" si="65"/>
        <v>793648.80272727273</v>
      </c>
      <c r="Q39" s="31">
        <f t="shared" si="66"/>
        <v>1083432.03</v>
      </c>
      <c r="R39" s="31">
        <f t="shared" si="67"/>
        <v>759776.59</v>
      </c>
      <c r="S39" s="31">
        <f t="shared" si="68"/>
        <v>586352.85</v>
      </c>
      <c r="T39" s="2">
        <f t="shared" si="55"/>
        <v>634453.68880441214</v>
      </c>
      <c r="U39" s="2">
        <f t="shared" si="56"/>
        <v>1075592.5642968202</v>
      </c>
      <c r="V39" s="2">
        <f t="shared" si="57"/>
        <v>801058.48828314315</v>
      </c>
      <c r="W39" s="2">
        <f t="shared" si="58"/>
        <v>702262.33490114263</v>
      </c>
      <c r="X39" s="2">
        <f t="shared" si="59"/>
        <v>716905.23003338615</v>
      </c>
      <c r="Y39" s="2">
        <f t="shared" si="60"/>
        <v>779745.88537369226</v>
      </c>
      <c r="Z39" s="2">
        <f t="shared" si="61"/>
        <v>727869.06999107415</v>
      </c>
      <c r="AA39" s="2">
        <f t="shared" ref="AA39:AE39" si="76">+$O39+$O39*B113</f>
        <v>754279.02083603141</v>
      </c>
      <c r="AB39" s="2">
        <f t="shared" si="76"/>
        <v>1047773.9207210097</v>
      </c>
      <c r="AC39" s="2">
        <f t="shared" si="76"/>
        <v>844917.2235122748</v>
      </c>
      <c r="AD39" s="2">
        <f t="shared" si="76"/>
        <v>582110.13524701574</v>
      </c>
      <c r="AE39" s="2">
        <f t="shared" si="76"/>
        <v>698207.77658448461</v>
      </c>
      <c r="AF39" s="8">
        <f t="shared" si="6"/>
        <v>9365175.3385844864</v>
      </c>
      <c r="AG39" s="31">
        <f t="shared" si="63"/>
        <v>-68258.161415513605</v>
      </c>
    </row>
    <row r="40" spans="1:33" ht="12.75" customHeight="1" x14ac:dyDescent="0.2">
      <c r="A40" s="21" t="s">
        <v>47</v>
      </c>
      <c r="B40" s="2">
        <v>874069.03</v>
      </c>
      <c r="C40" s="2">
        <v>1268633.1599999999</v>
      </c>
      <c r="D40" s="3">
        <v>1064082.81</v>
      </c>
      <c r="E40" s="3">
        <v>1153562.97</v>
      </c>
      <c r="F40" s="3">
        <v>935463.1</v>
      </c>
      <c r="G40" s="2">
        <v>855378.39</v>
      </c>
      <c r="H40" s="3">
        <v>1102986.17</v>
      </c>
      <c r="I40" s="3">
        <v>884576.17</v>
      </c>
      <c r="J40" s="3">
        <v>704811.67999999993</v>
      </c>
      <c r="K40" s="3">
        <v>929901.27</v>
      </c>
      <c r="L40" s="3">
        <v>847912.45</v>
      </c>
      <c r="M40" s="3">
        <v>941122.73</v>
      </c>
      <c r="O40" s="31">
        <f t="shared" si="64"/>
        <v>956295.402</v>
      </c>
      <c r="P40" s="31">
        <f t="shared" si="65"/>
        <v>966094.25727272709</v>
      </c>
      <c r="Q40" s="31">
        <f t="shared" si="66"/>
        <v>1268633.1599999999</v>
      </c>
      <c r="R40" s="31">
        <f t="shared" si="67"/>
        <v>929901.27</v>
      </c>
      <c r="S40" s="31">
        <f t="shared" si="68"/>
        <v>704811.67999999993</v>
      </c>
      <c r="T40" s="2">
        <f t="shared" si="55"/>
        <v>846702.49840460869</v>
      </c>
      <c r="U40" s="2">
        <f t="shared" si="56"/>
        <v>1091798.853890534</v>
      </c>
      <c r="V40" s="2">
        <f t="shared" si="57"/>
        <v>875604.13253855973</v>
      </c>
      <c r="W40" s="2">
        <f t="shared" si="58"/>
        <v>697662.94933023676</v>
      </c>
      <c r="X40" s="2">
        <f t="shared" si="59"/>
        <v>920469.51125176135</v>
      </c>
      <c r="Y40" s="2">
        <f t="shared" si="60"/>
        <v>839312.28358875518</v>
      </c>
      <c r="Z40" s="2">
        <f t="shared" si="61"/>
        <v>931577.15475646511</v>
      </c>
      <c r="AA40" s="2">
        <f t="shared" ref="AA40:AE40" si="77">+$O40+$O40*B114</f>
        <v>865203.5638626467</v>
      </c>
      <c r="AB40" s="2">
        <f t="shared" si="77"/>
        <v>1255765.7274120913</v>
      </c>
      <c r="AC40" s="2">
        <f t="shared" si="77"/>
        <v>1053290.0810557026</v>
      </c>
      <c r="AD40" s="2">
        <f t="shared" si="77"/>
        <v>1141862.6659086403</v>
      </c>
      <c r="AE40" s="2">
        <f t="shared" si="77"/>
        <v>925974.92898472713</v>
      </c>
      <c r="AF40" s="8">
        <f t="shared" si="6"/>
        <v>11445224.35098473</v>
      </c>
      <c r="AG40" s="31">
        <f t="shared" si="63"/>
        <v>-117275.57901526801</v>
      </c>
    </row>
    <row r="41" spans="1:33" ht="12.75" customHeight="1" x14ac:dyDescent="0.2">
      <c r="A41" s="23" t="s">
        <v>48</v>
      </c>
      <c r="B41" s="4">
        <f t="shared" ref="B41:E41" si="78">SUM(B42)</f>
        <v>1037365.6</v>
      </c>
      <c r="C41" s="4">
        <f t="shared" si="78"/>
        <v>733679.64999999991</v>
      </c>
      <c r="D41" s="4">
        <f t="shared" si="78"/>
        <v>842194.45000000007</v>
      </c>
      <c r="E41" s="4">
        <f t="shared" si="78"/>
        <v>592109.11</v>
      </c>
      <c r="F41" s="4">
        <v>1043983.1599999999</v>
      </c>
      <c r="G41" s="4">
        <f t="shared" ref="G41:M41" si="79">SUM(G42)</f>
        <v>1115252.76</v>
      </c>
      <c r="H41" s="4">
        <f t="shared" si="79"/>
        <v>1064629.77</v>
      </c>
      <c r="I41" s="4">
        <f t="shared" si="79"/>
        <v>951857.66</v>
      </c>
      <c r="J41" s="4">
        <f t="shared" si="79"/>
        <v>866584.43</v>
      </c>
      <c r="K41" s="4">
        <f t="shared" si="79"/>
        <v>614667.12</v>
      </c>
      <c r="L41" s="4">
        <f t="shared" si="79"/>
        <v>1213718.19</v>
      </c>
      <c r="M41" s="4">
        <f t="shared" si="79"/>
        <v>1050850.6299999999</v>
      </c>
      <c r="O41" s="31">
        <f t="shared" si="64"/>
        <v>924071.4920000002</v>
      </c>
      <c r="P41" s="31">
        <f t="shared" si="65"/>
        <v>916628.12454545463</v>
      </c>
      <c r="Q41" s="31">
        <f t="shared" si="66"/>
        <v>1213718.19</v>
      </c>
      <c r="R41" s="31">
        <f t="shared" si="67"/>
        <v>951857.66</v>
      </c>
      <c r="S41" s="31">
        <f t="shared" si="68"/>
        <v>592109.11</v>
      </c>
      <c r="T41" s="2">
        <f t="shared" si="55"/>
        <v>1124309.0347040875</v>
      </c>
      <c r="U41" s="2">
        <f t="shared" si="56"/>
        <v>1073274.9668567821</v>
      </c>
      <c r="V41" s="2">
        <f t="shared" si="57"/>
        <v>959587.10462217696</v>
      </c>
      <c r="W41" s="2">
        <f t="shared" si="58"/>
        <v>873621.42370568262</v>
      </c>
      <c r="X41" s="2">
        <f t="shared" si="59"/>
        <v>619658.44975944422</v>
      </c>
      <c r="Y41" s="2">
        <f t="shared" si="60"/>
        <v>1223574.041279837</v>
      </c>
      <c r="Z41" s="2">
        <f t="shared" si="61"/>
        <v>1059383.9350224806</v>
      </c>
      <c r="AA41" s="2">
        <f t="shared" ref="AA41:AE41" si="80">+$O41+$O41*B115</f>
        <v>1045789.4014727445</v>
      </c>
      <c r="AB41" s="2">
        <f t="shared" si="80"/>
        <v>739637.40656739799</v>
      </c>
      <c r="AC41" s="2">
        <f t="shared" si="80"/>
        <v>849033.3878327636</v>
      </c>
      <c r="AD41" s="2">
        <f t="shared" si="80"/>
        <v>596917.26017660461</v>
      </c>
      <c r="AE41" s="2">
        <f t="shared" si="80"/>
        <v>1052460.698565698</v>
      </c>
      <c r="AF41" s="8">
        <f t="shared" si="6"/>
        <v>11217247.1105657</v>
      </c>
      <c r="AG41" s="31">
        <f t="shared" si="63"/>
        <v>90354.58056570217</v>
      </c>
    </row>
    <row r="42" spans="1:33" ht="29.1" customHeight="1" x14ac:dyDescent="0.2">
      <c r="A42" s="21" t="s">
        <v>49</v>
      </c>
      <c r="B42" s="2">
        <v>1037365.6</v>
      </c>
      <c r="C42" s="2">
        <v>733679.64999999991</v>
      </c>
      <c r="D42" s="3">
        <v>842194.45000000007</v>
      </c>
      <c r="E42" s="3">
        <v>592109.11</v>
      </c>
      <c r="F42" s="3">
        <v>1043983.1599999999</v>
      </c>
      <c r="G42" s="2">
        <v>1115252.76</v>
      </c>
      <c r="H42" s="3">
        <v>1064629.77</v>
      </c>
      <c r="I42" s="3">
        <v>951857.66</v>
      </c>
      <c r="J42" s="3">
        <v>866584.43</v>
      </c>
      <c r="K42" s="3">
        <v>614667.12</v>
      </c>
      <c r="L42" s="3">
        <v>1213718.19</v>
      </c>
      <c r="M42" s="3">
        <v>1050850.6299999999</v>
      </c>
      <c r="O42" s="31">
        <f t="shared" si="64"/>
        <v>924071.4920000002</v>
      </c>
      <c r="P42" s="31">
        <f t="shared" si="65"/>
        <v>916628.12454545463</v>
      </c>
      <c r="Q42" s="31">
        <f t="shared" si="66"/>
        <v>1213718.19</v>
      </c>
      <c r="R42" s="31">
        <f t="shared" si="67"/>
        <v>951857.66</v>
      </c>
      <c r="S42" s="31">
        <f t="shared" si="68"/>
        <v>592109.11</v>
      </c>
      <c r="T42" s="2">
        <f t="shared" si="55"/>
        <v>1124309.0347040875</v>
      </c>
      <c r="U42" s="2">
        <f t="shared" si="56"/>
        <v>1073274.9668567821</v>
      </c>
      <c r="V42" s="2">
        <f t="shared" si="57"/>
        <v>959587.10462217696</v>
      </c>
      <c r="W42" s="2">
        <f t="shared" si="58"/>
        <v>873621.42370568262</v>
      </c>
      <c r="X42" s="2">
        <f t="shared" si="59"/>
        <v>619658.44975944422</v>
      </c>
      <c r="Y42" s="2">
        <f t="shared" si="60"/>
        <v>1223574.041279837</v>
      </c>
      <c r="Z42" s="2">
        <f t="shared" si="61"/>
        <v>1059383.9350224806</v>
      </c>
      <c r="AA42" s="2">
        <f t="shared" ref="AA42:AE42" si="81">+$O42+$O42*B116</f>
        <v>1045789.4014727445</v>
      </c>
      <c r="AB42" s="2">
        <f t="shared" si="81"/>
        <v>739637.40656739799</v>
      </c>
      <c r="AC42" s="2">
        <f t="shared" si="81"/>
        <v>849033.3878327636</v>
      </c>
      <c r="AD42" s="2">
        <f t="shared" si="81"/>
        <v>596917.26017660461</v>
      </c>
      <c r="AE42" s="2">
        <f t="shared" si="81"/>
        <v>1052460.698565698</v>
      </c>
      <c r="AF42" s="8">
        <f t="shared" si="6"/>
        <v>11217247.1105657</v>
      </c>
      <c r="AG42" s="31">
        <f t="shared" si="63"/>
        <v>90354.58056570217</v>
      </c>
    </row>
    <row r="43" spans="1:33" ht="12.75" customHeight="1" x14ac:dyDescent="0.2">
      <c r="A43" s="23" t="s">
        <v>50</v>
      </c>
      <c r="B43" s="4">
        <f t="shared" ref="B43:M43" si="82">SUM(B44:B47)</f>
        <v>107980.75</v>
      </c>
      <c r="C43" s="4">
        <f t="shared" si="82"/>
        <v>25822.14</v>
      </c>
      <c r="D43" s="4">
        <f t="shared" si="82"/>
        <v>62289.54</v>
      </c>
      <c r="E43" s="4">
        <f>SUM(E44:E47)</f>
        <v>67796.489999999991</v>
      </c>
      <c r="F43" s="4">
        <v>258868.71999999997</v>
      </c>
      <c r="G43" s="4">
        <f t="shared" si="82"/>
        <v>160220.37</v>
      </c>
      <c r="H43" s="4">
        <f t="shared" si="82"/>
        <v>104940.53</v>
      </c>
      <c r="I43" s="4">
        <f t="shared" si="82"/>
        <v>89547.51999999999</v>
      </c>
      <c r="J43" s="4">
        <f t="shared" si="82"/>
        <v>57058.98</v>
      </c>
      <c r="K43" s="4">
        <f t="shared" si="82"/>
        <v>81519.11</v>
      </c>
      <c r="L43" s="4">
        <f t="shared" si="82"/>
        <v>16912.520000000004</v>
      </c>
      <c r="M43" s="4">
        <f t="shared" si="82"/>
        <v>146451.91</v>
      </c>
      <c r="O43" s="31">
        <f t="shared" si="64"/>
        <v>85825.032000000007</v>
      </c>
      <c r="P43" s="31">
        <f t="shared" si="65"/>
        <v>83685.441818181833</v>
      </c>
      <c r="Q43" s="31">
        <f t="shared" si="66"/>
        <v>160220.37</v>
      </c>
      <c r="R43" s="31">
        <f t="shared" si="67"/>
        <v>81519.11</v>
      </c>
      <c r="S43" s="31">
        <f t="shared" si="68"/>
        <v>16912.520000000004</v>
      </c>
      <c r="T43" s="2">
        <f t="shared" si="55"/>
        <v>164316.73279777393</v>
      </c>
      <c r="U43" s="2">
        <f t="shared" si="56"/>
        <v>107623.55016198488</v>
      </c>
      <c r="V43" s="2">
        <f t="shared" si="57"/>
        <v>91836.986249272275</v>
      </c>
      <c r="W43" s="2">
        <f t="shared" si="58"/>
        <v>58517.810003643899</v>
      </c>
      <c r="X43" s="2">
        <f t="shared" si="59"/>
        <v>83603.313459969795</v>
      </c>
      <c r="Y43" s="2">
        <f t="shared" si="60"/>
        <v>17344.923306424826</v>
      </c>
      <c r="Z43" s="2">
        <f t="shared" si="61"/>
        <v>150196.25384209034</v>
      </c>
      <c r="AA43" s="2">
        <f t="shared" ref="AA43:AE43" si="83">+$O43+$O43*B117</f>
        <v>110741.49962987371</v>
      </c>
      <c r="AB43" s="2">
        <f t="shared" si="83"/>
        <v>26482.336039086105</v>
      </c>
      <c r="AC43" s="2">
        <f t="shared" si="83"/>
        <v>63882.100011853996</v>
      </c>
      <c r="AD43" s="2">
        <f t="shared" si="83"/>
        <v>69529.846498026134</v>
      </c>
      <c r="AE43" s="2">
        <f t="shared" si="83"/>
        <v>265487.23045603849</v>
      </c>
      <c r="AF43" s="8">
        <f t="shared" si="6"/>
        <v>1209562.5824560383</v>
      </c>
      <c r="AG43" s="31">
        <f t="shared" si="63"/>
        <v>30154.002456038259</v>
      </c>
    </row>
    <row r="44" spans="1:33" ht="12.75" customHeight="1" x14ac:dyDescent="0.2">
      <c r="A44" s="24" t="s">
        <v>51</v>
      </c>
      <c r="B44" s="2">
        <v>0</v>
      </c>
      <c r="C44" s="3">
        <v>0</v>
      </c>
      <c r="D44" s="3">
        <v>2713.83</v>
      </c>
      <c r="E44" s="3">
        <v>2563.2199999999998</v>
      </c>
      <c r="F44" s="3">
        <v>0</v>
      </c>
      <c r="G44" s="2">
        <v>2339.19</v>
      </c>
      <c r="H44" s="3">
        <v>0</v>
      </c>
      <c r="I44" s="3">
        <v>0</v>
      </c>
      <c r="J44" s="3">
        <v>0</v>
      </c>
      <c r="K44" s="3">
        <v>0</v>
      </c>
      <c r="L44" s="3">
        <v>404.38</v>
      </c>
      <c r="M44" s="3">
        <v>0</v>
      </c>
      <c r="O44" s="31">
        <f t="shared" si="64"/>
        <v>530.67899999999997</v>
      </c>
      <c r="P44" s="31">
        <f t="shared" si="65"/>
        <v>729.14727272727271</v>
      </c>
      <c r="Q44" s="31">
        <f t="shared" si="66"/>
        <v>2713.83</v>
      </c>
      <c r="R44" s="31">
        <f t="shared" si="67"/>
        <v>0</v>
      </c>
      <c r="S44" s="31">
        <f t="shared" si="68"/>
        <v>0</v>
      </c>
      <c r="T44" s="2">
        <f t="shared" si="55"/>
        <v>1702.4804952871473</v>
      </c>
      <c r="U44" s="2">
        <f t="shared" si="56"/>
        <v>0</v>
      </c>
      <c r="V44" s="2">
        <f t="shared" si="57"/>
        <v>0</v>
      </c>
      <c r="W44" s="2">
        <f t="shared" si="58"/>
        <v>0</v>
      </c>
      <c r="X44" s="2">
        <f t="shared" si="59"/>
        <v>0</v>
      </c>
      <c r="Y44" s="2">
        <f t="shared" si="60"/>
        <v>294.31087798948209</v>
      </c>
      <c r="Z44" s="2">
        <f t="shared" si="61"/>
        <v>0</v>
      </c>
      <c r="AA44" s="2">
        <f t="shared" ref="AA44:AE44" si="84">+$O44+$O44*B118</f>
        <v>0</v>
      </c>
      <c r="AB44" s="2">
        <f t="shared" si="84"/>
        <v>0</v>
      </c>
      <c r="AC44" s="2">
        <f t="shared" si="84"/>
        <v>1975.1463722592516</v>
      </c>
      <c r="AD44" s="2">
        <f t="shared" si="84"/>
        <v>1865.5312544641188</v>
      </c>
      <c r="AE44" s="2">
        <f t="shared" si="84"/>
        <v>0</v>
      </c>
      <c r="AF44" s="8">
        <f t="shared" si="6"/>
        <v>5837.4689999999991</v>
      </c>
      <c r="AG44" s="31">
        <f t="shared" si="63"/>
        <v>-2183.1510000000007</v>
      </c>
    </row>
    <row r="45" spans="1:33" ht="12.75" customHeight="1" x14ac:dyDescent="0.2">
      <c r="A45" s="24" t="s">
        <v>52</v>
      </c>
      <c r="B45" s="2">
        <v>0</v>
      </c>
      <c r="C45" s="3">
        <v>0</v>
      </c>
      <c r="D45" s="3">
        <v>0</v>
      </c>
      <c r="E45" s="3">
        <v>0</v>
      </c>
      <c r="F45" s="3">
        <v>0</v>
      </c>
      <c r="G45" s="2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O45" s="31">
        <f t="shared" si="64"/>
        <v>0</v>
      </c>
      <c r="P45" s="31">
        <f t="shared" si="65"/>
        <v>0</v>
      </c>
      <c r="Q45" s="31">
        <f t="shared" si="66"/>
        <v>0</v>
      </c>
      <c r="R45" s="31">
        <f t="shared" si="67"/>
        <v>0</v>
      </c>
      <c r="S45" s="31">
        <f t="shared" si="68"/>
        <v>0</v>
      </c>
      <c r="T45" s="2" t="e">
        <f t="shared" si="55"/>
        <v>#DIV/0!</v>
      </c>
      <c r="U45" s="2" t="e">
        <f t="shared" si="56"/>
        <v>#DIV/0!</v>
      </c>
      <c r="V45" s="2" t="e">
        <f t="shared" si="57"/>
        <v>#DIV/0!</v>
      </c>
      <c r="W45" s="2" t="e">
        <f t="shared" si="58"/>
        <v>#DIV/0!</v>
      </c>
      <c r="X45" s="2" t="e">
        <f t="shared" si="59"/>
        <v>#DIV/0!</v>
      </c>
      <c r="Y45" s="2" t="e">
        <f t="shared" si="60"/>
        <v>#DIV/0!</v>
      </c>
      <c r="Z45" s="2" t="e">
        <f t="shared" si="61"/>
        <v>#DIV/0!</v>
      </c>
      <c r="AA45" s="2" t="e">
        <f t="shared" ref="AA45:AE45" si="85">+$O45+$O45*B119</f>
        <v>#DIV/0!</v>
      </c>
      <c r="AB45" s="2" t="e">
        <f t="shared" si="85"/>
        <v>#DIV/0!</v>
      </c>
      <c r="AC45" s="2" t="e">
        <f t="shared" si="85"/>
        <v>#DIV/0!</v>
      </c>
      <c r="AD45" s="2" t="e">
        <f t="shared" si="85"/>
        <v>#DIV/0!</v>
      </c>
      <c r="AE45" s="2" t="e">
        <f t="shared" si="85"/>
        <v>#DIV/0!</v>
      </c>
      <c r="AF45" s="8" t="e">
        <f t="shared" si="6"/>
        <v>#DIV/0!</v>
      </c>
      <c r="AG45" s="31" t="e">
        <f t="shared" si="63"/>
        <v>#DIV/0!</v>
      </c>
    </row>
    <row r="46" spans="1:33" ht="12.75" customHeight="1" x14ac:dyDescent="0.2">
      <c r="A46" s="24" t="s">
        <v>53</v>
      </c>
      <c r="B46" s="2">
        <v>0</v>
      </c>
      <c r="C46" s="3">
        <v>0</v>
      </c>
      <c r="D46" s="3">
        <v>0</v>
      </c>
      <c r="E46" s="3">
        <v>0</v>
      </c>
      <c r="F46" s="3">
        <v>0</v>
      </c>
      <c r="G46" s="2">
        <v>0</v>
      </c>
      <c r="H46" s="3">
        <v>23204.58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O46" s="31">
        <f t="shared" si="64"/>
        <v>2320.4580000000001</v>
      </c>
      <c r="P46" s="31">
        <f t="shared" si="65"/>
        <v>2109.5072727272727</v>
      </c>
      <c r="Q46" s="31">
        <f t="shared" si="66"/>
        <v>23204.58</v>
      </c>
      <c r="R46" s="31">
        <f t="shared" si="67"/>
        <v>0</v>
      </c>
      <c r="S46" s="31">
        <f t="shared" si="68"/>
        <v>0</v>
      </c>
      <c r="T46" s="2">
        <f t="shared" si="55"/>
        <v>0</v>
      </c>
      <c r="U46" s="2">
        <f t="shared" si="56"/>
        <v>25525.038</v>
      </c>
      <c r="V46" s="2">
        <f t="shared" si="57"/>
        <v>0</v>
      </c>
      <c r="W46" s="2">
        <f t="shared" si="58"/>
        <v>0</v>
      </c>
      <c r="X46" s="2">
        <f t="shared" si="59"/>
        <v>0</v>
      </c>
      <c r="Y46" s="2">
        <f t="shared" si="60"/>
        <v>0</v>
      </c>
      <c r="Z46" s="2">
        <f t="shared" si="61"/>
        <v>0</v>
      </c>
      <c r="AA46" s="2">
        <f t="shared" ref="AA46:AE46" si="86">+$O46+$O46*B120</f>
        <v>0</v>
      </c>
      <c r="AB46" s="2">
        <f t="shared" si="86"/>
        <v>0</v>
      </c>
      <c r="AC46" s="2">
        <f t="shared" si="86"/>
        <v>0</v>
      </c>
      <c r="AD46" s="2">
        <f t="shared" si="86"/>
        <v>0</v>
      </c>
      <c r="AE46" s="2">
        <f t="shared" si="86"/>
        <v>0</v>
      </c>
      <c r="AF46" s="8">
        <f t="shared" si="6"/>
        <v>25525.038</v>
      </c>
      <c r="AG46" s="31">
        <f t="shared" si="63"/>
        <v>2320.4579999999987</v>
      </c>
    </row>
    <row r="47" spans="1:33" ht="12.75" customHeight="1" x14ac:dyDescent="0.2">
      <c r="A47" s="17" t="s">
        <v>54</v>
      </c>
      <c r="B47" s="2">
        <v>107980.75</v>
      </c>
      <c r="C47" s="2">
        <v>25822.14</v>
      </c>
      <c r="D47" s="3">
        <v>59575.71</v>
      </c>
      <c r="E47" s="3">
        <v>65233.27</v>
      </c>
      <c r="F47" s="2">
        <v>258868.71999999997</v>
      </c>
      <c r="G47" s="2">
        <v>157881.18</v>
      </c>
      <c r="H47" s="3">
        <v>81735.95</v>
      </c>
      <c r="I47" s="3">
        <v>89547.51999999999</v>
      </c>
      <c r="J47" s="3">
        <v>57058.98</v>
      </c>
      <c r="K47" s="3">
        <v>81519.11</v>
      </c>
      <c r="L47" s="3">
        <v>16508.140000000003</v>
      </c>
      <c r="M47" s="3">
        <v>146451.91</v>
      </c>
      <c r="O47" s="31">
        <f t="shared" si="64"/>
        <v>82973.89499999999</v>
      </c>
      <c r="P47" s="31">
        <f t="shared" si="65"/>
        <v>80846.787272727277</v>
      </c>
      <c r="Q47" s="31">
        <f t="shared" si="66"/>
        <v>157881.18</v>
      </c>
      <c r="R47" s="31">
        <f t="shared" si="67"/>
        <v>81519.11</v>
      </c>
      <c r="S47" s="31">
        <f t="shared" si="68"/>
        <v>16508.140000000003</v>
      </c>
      <c r="T47" s="2">
        <f t="shared" si="55"/>
        <v>162035.08999813077</v>
      </c>
      <c r="U47" s="2">
        <f t="shared" si="56"/>
        <v>83886.451914868609</v>
      </c>
      <c r="V47" s="2">
        <f t="shared" si="57"/>
        <v>91903.547099846954</v>
      </c>
      <c r="W47" s="2">
        <f t="shared" si="58"/>
        <v>58560.222057508974</v>
      </c>
      <c r="X47" s="2">
        <f t="shared" si="59"/>
        <v>83663.906777346885</v>
      </c>
      <c r="Y47" s="2">
        <f t="shared" si="60"/>
        <v>16942.475034717529</v>
      </c>
      <c r="Z47" s="2">
        <f t="shared" si="61"/>
        <v>150305.11183947415</v>
      </c>
      <c r="AA47" s="2">
        <f t="shared" ref="AA47:AE47" si="87">+$O47+$O47*B121</f>
        <v>110821.76193714577</v>
      </c>
      <c r="AB47" s="2">
        <f t="shared" si="87"/>
        <v>26501.529687353061</v>
      </c>
      <c r="AC47" s="2">
        <f t="shared" si="87"/>
        <v>61143.168118914109</v>
      </c>
      <c r="AD47" s="2">
        <f t="shared" si="87"/>
        <v>66949.580534693014</v>
      </c>
      <c r="AE47" s="2">
        <f t="shared" si="87"/>
        <v>265679.64809295768</v>
      </c>
      <c r="AF47" s="8">
        <f t="shared" si="6"/>
        <v>1178392.4930929574</v>
      </c>
      <c r="AG47" s="31">
        <f t="shared" si="63"/>
        <v>30209.11309295753</v>
      </c>
    </row>
    <row r="48" spans="1:33" ht="12.75" customHeight="1" x14ac:dyDescent="0.2">
      <c r="A48" s="23" t="s">
        <v>55</v>
      </c>
      <c r="B48" s="4">
        <f t="shared" ref="B48:M48" si="88">SUM(B49:B54)</f>
        <v>4000495.9299999997</v>
      </c>
      <c r="C48" s="4">
        <f t="shared" si="88"/>
        <v>3396471.6599999997</v>
      </c>
      <c r="D48" s="4">
        <f t="shared" si="88"/>
        <v>3297564.01</v>
      </c>
      <c r="E48" s="4">
        <f>SUM(E49:E54)</f>
        <v>3548760.8200000003</v>
      </c>
      <c r="F48" s="4">
        <v>4956387.74</v>
      </c>
      <c r="G48" s="4">
        <f t="shared" si="88"/>
        <v>3977135.89</v>
      </c>
      <c r="H48" s="4">
        <f t="shared" si="88"/>
        <v>4021672.9</v>
      </c>
      <c r="I48" s="4">
        <f t="shared" si="88"/>
        <v>4986475.459999999</v>
      </c>
      <c r="J48" s="4">
        <f t="shared" si="88"/>
        <v>5492246.54</v>
      </c>
      <c r="K48" s="4">
        <f t="shared" si="88"/>
        <v>4153353.8800000004</v>
      </c>
      <c r="L48" s="4">
        <f t="shared" si="88"/>
        <v>4231817.04</v>
      </c>
      <c r="M48" s="4">
        <f t="shared" si="88"/>
        <v>3821227.36</v>
      </c>
      <c r="O48" s="31">
        <f t="shared" si="64"/>
        <v>4162965.7479999997</v>
      </c>
      <c r="P48" s="31">
        <f t="shared" si="65"/>
        <v>4084292.8627272723</v>
      </c>
      <c r="Q48" s="31">
        <f t="shared" si="66"/>
        <v>5492246.54</v>
      </c>
      <c r="R48" s="31">
        <f t="shared" si="67"/>
        <v>4000495.9299999997</v>
      </c>
      <c r="S48" s="31">
        <f t="shared" si="68"/>
        <v>3297564.01</v>
      </c>
      <c r="T48" s="2">
        <f t="shared" si="55"/>
        <v>4053744.6852319571</v>
      </c>
      <c r="U48" s="2">
        <f t="shared" si="56"/>
        <v>4099139.5805981355</v>
      </c>
      <c r="V48" s="2">
        <f t="shared" si="57"/>
        <v>5082526.4595157132</v>
      </c>
      <c r="W48" s="2">
        <f t="shared" si="58"/>
        <v>5598039.8551351996</v>
      </c>
      <c r="X48" s="2">
        <f t="shared" si="59"/>
        <v>4233357.039489422</v>
      </c>
      <c r="Y48" s="2">
        <f t="shared" si="60"/>
        <v>4313331.5806249781</v>
      </c>
      <c r="Z48" s="2">
        <f t="shared" si="61"/>
        <v>3894832.997939867</v>
      </c>
      <c r="AA48" s="2">
        <f t="shared" ref="AA48:AE48" si="89">+$O48+$O48*B122</f>
        <v>4077554.6933925794</v>
      </c>
      <c r="AB48" s="2">
        <f t="shared" si="89"/>
        <v>3461895.5250900318</v>
      </c>
      <c r="AC48" s="2">
        <f t="shared" si="89"/>
        <v>3361082.6860003714</v>
      </c>
      <c r="AD48" s="2">
        <f t="shared" si="89"/>
        <v>3617118.1249817447</v>
      </c>
      <c r="AE48" s="2">
        <f t="shared" si="89"/>
        <v>5051859.1807467332</v>
      </c>
      <c r="AF48" s="8">
        <f t="shared" si="6"/>
        <v>50844482.408746734</v>
      </c>
      <c r="AG48" s="31">
        <f t="shared" si="63"/>
        <v>960873.17874673754</v>
      </c>
    </row>
    <row r="49" spans="1:33" ht="12.75" customHeight="1" x14ac:dyDescent="0.2">
      <c r="A49" s="24" t="s">
        <v>56</v>
      </c>
      <c r="B49" s="2">
        <v>45502.47</v>
      </c>
      <c r="C49" s="2">
        <v>20047.030000000002</v>
      </c>
      <c r="D49" s="3">
        <v>20363.63</v>
      </c>
      <c r="E49" s="3">
        <v>36890.239999999998</v>
      </c>
      <c r="F49" s="3">
        <v>22960.89</v>
      </c>
      <c r="G49" s="2">
        <v>16169.44</v>
      </c>
      <c r="H49" s="3">
        <v>18304.75</v>
      </c>
      <c r="I49" s="3">
        <v>12486.92</v>
      </c>
      <c r="J49" s="3">
        <v>36000.32</v>
      </c>
      <c r="K49" s="3">
        <v>14218.289999999999</v>
      </c>
      <c r="L49" s="3">
        <v>53417.86</v>
      </c>
      <c r="M49" s="3">
        <v>10468.219999999999</v>
      </c>
      <c r="O49" s="31">
        <f t="shared" si="64"/>
        <v>26350.553999999996</v>
      </c>
      <c r="P49" s="31">
        <f t="shared" si="65"/>
        <v>25806.288181818181</v>
      </c>
      <c r="Q49" s="31">
        <f t="shared" si="66"/>
        <v>53417.86</v>
      </c>
      <c r="R49" s="31">
        <f t="shared" si="67"/>
        <v>20047.030000000002</v>
      </c>
      <c r="S49" s="31">
        <f t="shared" si="68"/>
        <v>10468.219999999999</v>
      </c>
      <c r="T49" s="2">
        <f t="shared" si="55"/>
        <v>16510.460507449119</v>
      </c>
      <c r="U49" s="2">
        <f t="shared" si="56"/>
        <v>18690.805122114878</v>
      </c>
      <c r="V49" s="2">
        <f t="shared" si="57"/>
        <v>12750.274562364342</v>
      </c>
      <c r="W49" s="2">
        <f t="shared" si="58"/>
        <v>36759.582373633879</v>
      </c>
      <c r="X49" s="2">
        <f t="shared" si="59"/>
        <v>14518.159907112349</v>
      </c>
      <c r="Y49" s="2">
        <f t="shared" si="60"/>
        <v>54544.465851782486</v>
      </c>
      <c r="Z49" s="2">
        <f t="shared" si="61"/>
        <v>10688.999303209572</v>
      </c>
      <c r="AA49" s="2">
        <f t="shared" ref="AA49:AE49" si="90">+$O49+$O49*B123</f>
        <v>46462.136841250423</v>
      </c>
      <c r="AB49" s="2">
        <f t="shared" si="90"/>
        <v>20469.830563498035</v>
      </c>
      <c r="AC49" s="2">
        <f t="shared" si="90"/>
        <v>20793.107794908548</v>
      </c>
      <c r="AD49" s="2">
        <f t="shared" si="90"/>
        <v>37668.271172676337</v>
      </c>
      <c r="AE49" s="2">
        <f t="shared" si="90"/>
        <v>23445.145135569528</v>
      </c>
      <c r="AF49" s="8">
        <f t="shared" si="6"/>
        <v>313301.23913556943</v>
      </c>
      <c r="AG49" s="31">
        <f t="shared" si="63"/>
        <v>6471.1791355694295</v>
      </c>
    </row>
    <row r="50" spans="1:33" ht="12.75" customHeight="1" x14ac:dyDescent="0.2">
      <c r="A50" s="24" t="s">
        <v>57</v>
      </c>
      <c r="B50" s="2">
        <v>7202</v>
      </c>
      <c r="C50" s="2">
        <v>31502.199999999997</v>
      </c>
      <c r="D50" s="3">
        <v>7610.16</v>
      </c>
      <c r="E50" s="3">
        <v>13337.44</v>
      </c>
      <c r="F50" s="3">
        <v>13602.02</v>
      </c>
      <c r="G50" s="2">
        <v>6711.45</v>
      </c>
      <c r="H50" s="3">
        <v>7717</v>
      </c>
      <c r="I50" s="3">
        <v>5222.8600000000006</v>
      </c>
      <c r="J50" s="3">
        <v>32405.65</v>
      </c>
      <c r="K50" s="3">
        <v>39142.230000000003</v>
      </c>
      <c r="L50" s="3">
        <v>9069.14</v>
      </c>
      <c r="M50" s="3">
        <v>8761.5999999999985</v>
      </c>
      <c r="O50" s="31">
        <f t="shared" si="64"/>
        <v>16107.157000000003</v>
      </c>
      <c r="P50" s="31">
        <f t="shared" si="65"/>
        <v>15334.702727272728</v>
      </c>
      <c r="Q50" s="31">
        <f t="shared" si="66"/>
        <v>39142.230000000003</v>
      </c>
      <c r="R50" s="31">
        <f t="shared" si="67"/>
        <v>8761.5999999999985</v>
      </c>
      <c r="S50" s="31">
        <f t="shared" si="68"/>
        <v>5222.8600000000006</v>
      </c>
      <c r="T50" s="2">
        <f t="shared" si="55"/>
        <v>7049.5255610915901</v>
      </c>
      <c r="U50" s="2">
        <f t="shared" si="56"/>
        <v>8105.7280848317141</v>
      </c>
      <c r="V50" s="2">
        <f t="shared" si="57"/>
        <v>5485.9508857255623</v>
      </c>
      <c r="W50" s="2">
        <f t="shared" si="58"/>
        <v>34038.018311808584</v>
      </c>
      <c r="X50" s="2">
        <f t="shared" si="59"/>
        <v>41113.939745230331</v>
      </c>
      <c r="Y50" s="2">
        <f t="shared" si="60"/>
        <v>9525.9793706454184</v>
      </c>
      <c r="Z50" s="2">
        <f t="shared" si="61"/>
        <v>9202.9476724195301</v>
      </c>
      <c r="AA50" s="2">
        <f t="shared" ref="AA50:AE50" si="91">+$O50+$O50*B124</f>
        <v>7564.7860136008803</v>
      </c>
      <c r="AB50" s="2">
        <f t="shared" si="91"/>
        <v>33089.058866656153</v>
      </c>
      <c r="AC50" s="2">
        <f t="shared" si="91"/>
        <v>7993.5062384427765</v>
      </c>
      <c r="AD50" s="2">
        <f t="shared" si="91"/>
        <v>14009.286249547478</v>
      </c>
      <c r="AE50" s="2">
        <f t="shared" si="91"/>
        <v>14287.193925676125</v>
      </c>
      <c r="AF50" s="8">
        <f t="shared" si="6"/>
        <v>191465.92092567618</v>
      </c>
      <c r="AG50" s="31">
        <f t="shared" si="63"/>
        <v>9182.1709256761533</v>
      </c>
    </row>
    <row r="51" spans="1:33" ht="12.75" customHeight="1" x14ac:dyDescent="0.2">
      <c r="A51" s="21" t="s">
        <v>58</v>
      </c>
      <c r="B51" s="2">
        <v>5911.34</v>
      </c>
      <c r="C51" s="2">
        <v>168468.01</v>
      </c>
      <c r="D51" s="3">
        <v>18416.650000000001</v>
      </c>
      <c r="E51" s="3">
        <v>4975.59</v>
      </c>
      <c r="F51" s="3">
        <v>4237.16</v>
      </c>
      <c r="G51" s="2">
        <v>806.88</v>
      </c>
      <c r="H51" s="3">
        <v>806.6</v>
      </c>
      <c r="I51" s="3">
        <v>840.15</v>
      </c>
      <c r="J51" s="3">
        <v>3022.44</v>
      </c>
      <c r="K51" s="3">
        <v>9421.39</v>
      </c>
      <c r="L51" s="3">
        <v>4201.43</v>
      </c>
      <c r="M51" s="3">
        <v>838.97</v>
      </c>
      <c r="O51" s="31">
        <f t="shared" si="64"/>
        <v>19929.280000000002</v>
      </c>
      <c r="P51" s="31">
        <f t="shared" si="65"/>
        <v>19791.768181818181</v>
      </c>
      <c r="Q51" s="31">
        <f t="shared" si="66"/>
        <v>168468.01</v>
      </c>
      <c r="R51" s="31">
        <f t="shared" si="67"/>
        <v>4201.43</v>
      </c>
      <c r="S51" s="31">
        <f t="shared" si="68"/>
        <v>806.6</v>
      </c>
      <c r="T51" s="2">
        <f t="shared" si="55"/>
        <v>812.48614568820994</v>
      </c>
      <c r="U51" s="2">
        <f t="shared" si="56"/>
        <v>812.20420026783177</v>
      </c>
      <c r="V51" s="2">
        <f t="shared" si="57"/>
        <v>845.98730331641491</v>
      </c>
      <c r="W51" s="2">
        <f t="shared" si="58"/>
        <v>3043.4397012862792</v>
      </c>
      <c r="X51" s="2">
        <f t="shared" si="59"/>
        <v>9486.8491574031377</v>
      </c>
      <c r="Y51" s="2">
        <f t="shared" si="60"/>
        <v>4230.6212411744182</v>
      </c>
      <c r="Z51" s="2">
        <f t="shared" si="61"/>
        <v>844.79910475912038</v>
      </c>
      <c r="AA51" s="2">
        <f t="shared" ref="AA51:AE51" si="92">+$O51+$O51*B125</f>
        <v>5952.411576011973</v>
      </c>
      <c r="AB51" s="2">
        <f t="shared" si="92"/>
        <v>169638.51392606436</v>
      </c>
      <c r="AC51" s="2">
        <f t="shared" si="92"/>
        <v>18544.607593432444</v>
      </c>
      <c r="AD51" s="2">
        <f t="shared" si="92"/>
        <v>5010.1600505958741</v>
      </c>
      <c r="AE51" s="2">
        <f t="shared" si="92"/>
        <v>4266.5994907102104</v>
      </c>
      <c r="AF51" s="8">
        <f t="shared" si="6"/>
        <v>223488.67949071029</v>
      </c>
      <c r="AG51" s="31">
        <f t="shared" si="63"/>
        <v>1542.0694907102734</v>
      </c>
    </row>
    <row r="52" spans="1:33" ht="12.75" customHeight="1" x14ac:dyDescent="0.2">
      <c r="A52" s="21" t="s">
        <v>59</v>
      </c>
      <c r="B52" s="2">
        <v>180003.06</v>
      </c>
      <c r="C52" s="2">
        <v>44441.35</v>
      </c>
      <c r="D52" s="3">
        <v>32060.47</v>
      </c>
      <c r="E52" s="3">
        <v>26382.85</v>
      </c>
      <c r="F52" s="3">
        <v>454435.93000000005</v>
      </c>
      <c r="G52" s="2">
        <v>42255.63</v>
      </c>
      <c r="H52" s="3">
        <v>117505.16</v>
      </c>
      <c r="I52" s="3">
        <v>64471.02</v>
      </c>
      <c r="J52" s="3">
        <v>21417.27</v>
      </c>
      <c r="K52" s="3">
        <v>26096.61</v>
      </c>
      <c r="L52" s="3">
        <v>16702.8</v>
      </c>
      <c r="M52" s="3">
        <v>38622.080000000002</v>
      </c>
      <c r="O52" s="31">
        <f t="shared" si="64"/>
        <v>57789.78300000001</v>
      </c>
      <c r="P52" s="31">
        <f t="shared" si="65"/>
        <v>55450.754545454547</v>
      </c>
      <c r="Q52" s="31">
        <f t="shared" si="66"/>
        <v>180003.06</v>
      </c>
      <c r="R52" s="31">
        <f t="shared" si="67"/>
        <v>38622.080000000002</v>
      </c>
      <c r="S52" s="31">
        <f t="shared" si="68"/>
        <v>16702.8</v>
      </c>
      <c r="T52" s="2">
        <f t="shared" si="55"/>
        <v>44038.06058629122</v>
      </c>
      <c r="U52" s="2">
        <f t="shared" si="56"/>
        <v>122461.77267459611</v>
      </c>
      <c r="V52" s="2">
        <f t="shared" si="57"/>
        <v>67190.542060785578</v>
      </c>
      <c r="W52" s="2">
        <f t="shared" si="58"/>
        <v>22320.695108627115</v>
      </c>
      <c r="X52" s="2">
        <f t="shared" si="59"/>
        <v>27197.419427347631</v>
      </c>
      <c r="Y52" s="2">
        <f t="shared" si="60"/>
        <v>17407.358933252319</v>
      </c>
      <c r="Z52" s="2">
        <f t="shared" si="61"/>
        <v>40251.239870487938</v>
      </c>
      <c r="AA52" s="2">
        <f t="shared" ref="AA52:AE52" si="93">+$O52+$O52*B126</f>
        <v>187595.96441936406</v>
      </c>
      <c r="AB52" s="2">
        <f t="shared" si="93"/>
        <v>46315.978813629641</v>
      </c>
      <c r="AC52" s="2">
        <f t="shared" si="93"/>
        <v>33412.847478193369</v>
      </c>
      <c r="AD52" s="2">
        <f t="shared" si="93"/>
        <v>27495.733627425107</v>
      </c>
      <c r="AE52" s="2">
        <f t="shared" si="93"/>
        <v>473604.98513281182</v>
      </c>
      <c r="AF52" s="8">
        <f t="shared" si="6"/>
        <v>1109292.598132812</v>
      </c>
      <c r="AG52" s="31">
        <f t="shared" si="63"/>
        <v>44898.368132811738</v>
      </c>
    </row>
    <row r="53" spans="1:33" ht="12.75" customHeight="1" x14ac:dyDescent="0.2">
      <c r="A53" s="21" t="s">
        <v>60</v>
      </c>
      <c r="B53" s="2">
        <v>202206.35</v>
      </c>
      <c r="C53" s="2">
        <v>103784.70000000001</v>
      </c>
      <c r="D53" s="3">
        <v>110162.06999999999</v>
      </c>
      <c r="E53" s="3">
        <v>116806.96</v>
      </c>
      <c r="F53" s="3">
        <v>158173.14000000001</v>
      </c>
      <c r="G53" s="2">
        <v>81222.930000000008</v>
      </c>
      <c r="H53" s="3">
        <v>176811.16</v>
      </c>
      <c r="I53" s="3">
        <v>83087.86</v>
      </c>
      <c r="J53" s="3">
        <v>91843.53</v>
      </c>
      <c r="K53" s="3">
        <v>117567.7</v>
      </c>
      <c r="L53" s="3">
        <v>113070.05</v>
      </c>
      <c r="M53" s="3">
        <v>79470.240000000005</v>
      </c>
      <c r="O53" s="31">
        <f t="shared" si="64"/>
        <v>116587.148</v>
      </c>
      <c r="P53" s="31">
        <f t="shared" si="65"/>
        <v>116003.05000000003</v>
      </c>
      <c r="Q53" s="31">
        <f t="shared" si="66"/>
        <v>202206.35</v>
      </c>
      <c r="R53" s="31">
        <f t="shared" si="67"/>
        <v>110162.06999999999</v>
      </c>
      <c r="S53" s="31">
        <f t="shared" si="68"/>
        <v>79470.240000000005</v>
      </c>
      <c r="T53" s="2">
        <f t="shared" si="55"/>
        <v>81631.90330688408</v>
      </c>
      <c r="U53" s="2">
        <f t="shared" si="56"/>
        <v>177701.43870330715</v>
      </c>
      <c r="V53" s="2">
        <f t="shared" si="57"/>
        <v>83506.223593459639</v>
      </c>
      <c r="W53" s="2">
        <f t="shared" si="58"/>
        <v>92305.980100975255</v>
      </c>
      <c r="X53" s="2">
        <f t="shared" si="59"/>
        <v>118159.6763181623</v>
      </c>
      <c r="Y53" s="2">
        <f t="shared" si="60"/>
        <v>113639.37977249216</v>
      </c>
      <c r="Z53" s="2">
        <f t="shared" si="61"/>
        <v>79870.388170617225</v>
      </c>
      <c r="AA53" s="2">
        <f t="shared" ref="AA53:AE53" si="94">+$O53+$O53*B127</f>
        <v>203224.49844197885</v>
      </c>
      <c r="AB53" s="2">
        <f t="shared" si="94"/>
        <v>104307.27622278551</v>
      </c>
      <c r="AC53" s="2">
        <f t="shared" si="94"/>
        <v>110716.75752556813</v>
      </c>
      <c r="AD53" s="2">
        <f t="shared" si="94"/>
        <v>117395.10584376943</v>
      </c>
      <c r="AE53" s="2">
        <f t="shared" si="94"/>
        <v>158969.5726345533</v>
      </c>
      <c r="AF53" s="8">
        <f t="shared" si="6"/>
        <v>1441428.2006345529</v>
      </c>
      <c r="AG53" s="31">
        <f t="shared" si="63"/>
        <v>7221.5106345526874</v>
      </c>
    </row>
    <row r="54" spans="1:33" ht="12.75" customHeight="1" x14ac:dyDescent="0.2">
      <c r="A54" s="21" t="s">
        <v>61</v>
      </c>
      <c r="B54" s="2">
        <v>3559670.71</v>
      </c>
      <c r="C54" s="2">
        <v>3028228.3699999996</v>
      </c>
      <c r="D54" s="3">
        <v>3108951.03</v>
      </c>
      <c r="E54" s="3">
        <v>3350367.74</v>
      </c>
      <c r="F54" s="3">
        <v>4302978.6000000006</v>
      </c>
      <c r="G54" s="2">
        <v>3829969.56</v>
      </c>
      <c r="H54" s="3">
        <v>3700528.23</v>
      </c>
      <c r="I54" s="3">
        <v>4820366.6499999994</v>
      </c>
      <c r="J54" s="3">
        <v>5307557.33</v>
      </c>
      <c r="K54" s="3">
        <v>3946907.66</v>
      </c>
      <c r="L54" s="3">
        <v>4035355.76</v>
      </c>
      <c r="M54" s="3">
        <v>3683066.25</v>
      </c>
      <c r="O54" s="31">
        <f t="shared" si="64"/>
        <v>3926201.8259999999</v>
      </c>
      <c r="P54" s="31">
        <f t="shared" si="65"/>
        <v>3851906.2990909088</v>
      </c>
      <c r="Q54" s="31">
        <f t="shared" si="66"/>
        <v>5307557.33</v>
      </c>
      <c r="R54" s="31">
        <f t="shared" si="67"/>
        <v>3700528.23</v>
      </c>
      <c r="S54" s="31">
        <f t="shared" si="68"/>
        <v>3028228.3699999996</v>
      </c>
      <c r="T54" s="2">
        <f t="shared" si="55"/>
        <v>3903841.9713234883</v>
      </c>
      <c r="U54" s="2">
        <f t="shared" si="56"/>
        <v>3771903.978354705</v>
      </c>
      <c r="V54" s="2">
        <f t="shared" si="57"/>
        <v>4913341.8296509907</v>
      </c>
      <c r="W54" s="2">
        <f t="shared" si="58"/>
        <v>5409929.4382014964</v>
      </c>
      <c r="X54" s="2">
        <f t="shared" si="59"/>
        <v>4023035.5721276747</v>
      </c>
      <c r="Y54" s="2">
        <f t="shared" si="60"/>
        <v>4113189.6581209362</v>
      </c>
      <c r="Z54" s="2">
        <f t="shared" si="61"/>
        <v>3754105.1918739034</v>
      </c>
      <c r="AA54" s="2">
        <f t="shared" ref="AA54:AE54" si="95">+$O54+$O54*B128</f>
        <v>3628329.6000370514</v>
      </c>
      <c r="AB54" s="2">
        <f t="shared" si="95"/>
        <v>3086636.8059485345</v>
      </c>
      <c r="AC54" s="2">
        <f t="shared" si="95"/>
        <v>3168916.4437388871</v>
      </c>
      <c r="AD54" s="2">
        <f t="shared" si="95"/>
        <v>3414989.5966223348</v>
      </c>
      <c r="AE54" s="2">
        <f t="shared" si="95"/>
        <v>4385974.4045555247</v>
      </c>
      <c r="AF54" s="8">
        <f t="shared" si="6"/>
        <v>47574194.490555525</v>
      </c>
      <c r="AG54" s="31">
        <f t="shared" si="63"/>
        <v>900246.60055553168</v>
      </c>
    </row>
    <row r="55" spans="1:33" ht="29.1" customHeight="1" x14ac:dyDescent="0.2">
      <c r="A55" s="23" t="s">
        <v>62</v>
      </c>
      <c r="B55" s="4">
        <f t="shared" ref="B55:D55" si="96">SUM(B56:B64)</f>
        <v>31908779.799999997</v>
      </c>
      <c r="C55" s="4">
        <f t="shared" si="96"/>
        <v>30733317.680000003</v>
      </c>
      <c r="D55" s="4">
        <f t="shared" si="96"/>
        <v>30007215.23</v>
      </c>
      <c r="E55" s="4">
        <f>SUM(E56:E64)</f>
        <v>32036933.340000004</v>
      </c>
      <c r="F55" s="4">
        <v>42026930.590000004</v>
      </c>
      <c r="G55" s="4">
        <f t="shared" ref="G55:M55" si="97">SUM(G56:G64)</f>
        <v>36978333.600000001</v>
      </c>
      <c r="H55" s="4">
        <f t="shared" si="97"/>
        <v>36374954.609999999</v>
      </c>
      <c r="I55" s="4">
        <f t="shared" si="97"/>
        <v>36570297.32</v>
      </c>
      <c r="J55" s="4">
        <f t="shared" si="97"/>
        <v>35193819.520000003</v>
      </c>
      <c r="K55" s="4">
        <f t="shared" si="97"/>
        <v>35549191.809999995</v>
      </c>
      <c r="L55" s="4">
        <f t="shared" si="97"/>
        <v>36573443.120000005</v>
      </c>
      <c r="M55" s="4">
        <f t="shared" si="97"/>
        <v>34633144.019999996</v>
      </c>
      <c r="O55" s="31">
        <f t="shared" si="64"/>
        <v>34655221.482000001</v>
      </c>
      <c r="P55" s="31">
        <f t="shared" si="65"/>
        <v>34232675.459090903</v>
      </c>
      <c r="Q55" s="31">
        <f t="shared" si="66"/>
        <v>36978333.600000001</v>
      </c>
      <c r="R55" s="31">
        <f t="shared" si="67"/>
        <v>35193819.520000003</v>
      </c>
      <c r="S55" s="31">
        <f t="shared" si="68"/>
        <v>30007215.23</v>
      </c>
      <c r="T55" s="2">
        <f t="shared" si="55"/>
        <v>37434770.25261157</v>
      </c>
      <c r="U55" s="2">
        <f t="shared" si="56"/>
        <v>36823943.542294294</v>
      </c>
      <c r="V55" s="2">
        <f t="shared" si="57"/>
        <v>37021697.436465792</v>
      </c>
      <c r="W55" s="2">
        <f t="shared" si="58"/>
        <v>35628229.284055047</v>
      </c>
      <c r="X55" s="2">
        <f t="shared" si="59"/>
        <v>35987988.059942506</v>
      </c>
      <c r="Y55" s="2">
        <f t="shared" si="60"/>
        <v>37024882.066188015</v>
      </c>
      <c r="Z55" s="2">
        <f t="shared" si="61"/>
        <v>35060633.168021075</v>
      </c>
      <c r="AA55" s="2">
        <f t="shared" ref="AA55:AE55" si="98">+$O55+$O55*B129</f>
        <v>32302641.156717051</v>
      </c>
      <c r="AB55" s="2">
        <f t="shared" si="98"/>
        <v>31112669.891953312</v>
      </c>
      <c r="AC55" s="2">
        <f t="shared" si="98"/>
        <v>30377604.902556155</v>
      </c>
      <c r="AD55" s="2">
        <f t="shared" si="98"/>
        <v>32432376.541195247</v>
      </c>
      <c r="AE55" s="2">
        <f t="shared" si="98"/>
        <v>42545683.861186847</v>
      </c>
      <c r="AF55" s="8">
        <f t="shared" si="6"/>
        <v>423753120.16318697</v>
      </c>
      <c r="AG55" s="31">
        <f t="shared" si="63"/>
        <v>5166759.5231869817</v>
      </c>
    </row>
    <row r="56" spans="1:33" ht="12.75" customHeight="1" x14ac:dyDescent="0.2">
      <c r="A56" s="21" t="s">
        <v>63</v>
      </c>
      <c r="B56" s="2">
        <v>830.1</v>
      </c>
      <c r="C56" s="2">
        <v>3048.86</v>
      </c>
      <c r="D56" s="3">
        <v>3878.4</v>
      </c>
      <c r="E56" s="3">
        <v>1784.27</v>
      </c>
      <c r="F56" s="3">
        <v>5990.11</v>
      </c>
      <c r="G56" s="2">
        <v>3045.63</v>
      </c>
      <c r="H56" s="3">
        <v>4702.1400000000003</v>
      </c>
      <c r="I56" s="3">
        <v>3906.02</v>
      </c>
      <c r="J56" s="3">
        <v>920.5200000000001</v>
      </c>
      <c r="K56" s="3">
        <v>2717.74</v>
      </c>
      <c r="L56" s="3">
        <v>4052.8199999999997</v>
      </c>
      <c r="M56" s="3">
        <v>3230.88</v>
      </c>
      <c r="O56" s="31">
        <f t="shared" si="64"/>
        <v>2823.8980000000001</v>
      </c>
      <c r="P56" s="31">
        <f t="shared" si="65"/>
        <v>2919.7618181818184</v>
      </c>
      <c r="Q56" s="31">
        <f t="shared" si="66"/>
        <v>4702.1400000000003</v>
      </c>
      <c r="R56" s="31">
        <f t="shared" si="67"/>
        <v>3048.86</v>
      </c>
      <c r="S56" s="31">
        <f t="shared" si="68"/>
        <v>830.1</v>
      </c>
      <c r="T56" s="2">
        <f t="shared" si="55"/>
        <v>2945.6335829118066</v>
      </c>
      <c r="U56" s="2">
        <f t="shared" si="56"/>
        <v>4547.7557994743038</v>
      </c>
      <c r="V56" s="2">
        <f t="shared" si="57"/>
        <v>3777.7746106799495</v>
      </c>
      <c r="W56" s="2">
        <f t="shared" si="58"/>
        <v>890.29679433876618</v>
      </c>
      <c r="X56" s="2">
        <f t="shared" si="59"/>
        <v>2628.509114246554</v>
      </c>
      <c r="Y56" s="2">
        <f t="shared" si="60"/>
        <v>3919.7547625603329</v>
      </c>
      <c r="Z56" s="2">
        <f t="shared" si="61"/>
        <v>3124.801315444784</v>
      </c>
      <c r="AA56" s="2">
        <f t="shared" ref="AA56:AE56" si="99">+$O56+$O56*B130</f>
        <v>802.84553185222467</v>
      </c>
      <c r="AB56" s="2">
        <f t="shared" si="99"/>
        <v>2948.7575331200742</v>
      </c>
      <c r="AC56" s="2">
        <f t="shared" si="99"/>
        <v>3751.0614513138994</v>
      </c>
      <c r="AD56" s="2">
        <f t="shared" si="99"/>
        <v>1725.6875040573047</v>
      </c>
      <c r="AE56" s="2">
        <f t="shared" si="99"/>
        <v>5793.4381987752422</v>
      </c>
      <c r="AF56" s="8">
        <f t="shared" si="6"/>
        <v>36856.316198775239</v>
      </c>
      <c r="AG56" s="31">
        <f t="shared" si="63"/>
        <v>-1251.1738012247588</v>
      </c>
    </row>
    <row r="57" spans="1:33" ht="12.75" customHeight="1" x14ac:dyDescent="0.2">
      <c r="A57" s="21" t="s">
        <v>64</v>
      </c>
      <c r="B57" s="2">
        <v>234284.08</v>
      </c>
      <c r="C57" s="2">
        <v>308006.33</v>
      </c>
      <c r="D57" s="3">
        <v>187250.71999999997</v>
      </c>
      <c r="E57" s="3">
        <v>227745.65</v>
      </c>
      <c r="F57" s="3">
        <v>187063.93</v>
      </c>
      <c r="G57" s="2">
        <v>245360.88</v>
      </c>
      <c r="H57" s="3">
        <v>145045.54</v>
      </c>
      <c r="I57" s="3">
        <v>256519.24000000002</v>
      </c>
      <c r="J57" s="3">
        <v>171386.16</v>
      </c>
      <c r="K57" s="3">
        <v>123954.26999999999</v>
      </c>
      <c r="L57" s="3">
        <v>103638.23</v>
      </c>
      <c r="M57" s="3">
        <v>166250.22999999998</v>
      </c>
      <c r="O57" s="31">
        <f t="shared" si="64"/>
        <v>198219.06099999999</v>
      </c>
      <c r="P57" s="31">
        <f t="shared" si="65"/>
        <v>197221.93909090909</v>
      </c>
      <c r="Q57" s="31">
        <f t="shared" si="66"/>
        <v>308006.33</v>
      </c>
      <c r="R57" s="31">
        <f t="shared" si="67"/>
        <v>187250.71999999997</v>
      </c>
      <c r="S57" s="31">
        <f t="shared" si="68"/>
        <v>103638.23</v>
      </c>
      <c r="T57" s="2">
        <f t="shared" si="55"/>
        <v>246601.3845311366</v>
      </c>
      <c r="U57" s="2">
        <f t="shared" si="56"/>
        <v>145778.86655797111</v>
      </c>
      <c r="V57" s="2">
        <f t="shared" si="57"/>
        <v>257816.1593766493</v>
      </c>
      <c r="W57" s="2">
        <f t="shared" si="58"/>
        <v>172252.66043011789</v>
      </c>
      <c r="X57" s="2">
        <f t="shared" si="59"/>
        <v>124580.96254197625</v>
      </c>
      <c r="Y57" s="2">
        <f t="shared" si="60"/>
        <v>104162.20796223253</v>
      </c>
      <c r="Z57" s="2">
        <f t="shared" si="61"/>
        <v>167090.76400695945</v>
      </c>
      <c r="AA57" s="2">
        <f t="shared" ref="AA57:AE57" si="100">+$O57+$O57*B131</f>
        <v>235468.58203966165</v>
      </c>
      <c r="AB57" s="2">
        <f t="shared" si="100"/>
        <v>309563.55969359976</v>
      </c>
      <c r="AC57" s="2">
        <f t="shared" si="100"/>
        <v>188197.42905410263</v>
      </c>
      <c r="AD57" s="2">
        <f t="shared" si="100"/>
        <v>228897.0948055927</v>
      </c>
      <c r="AE57" s="2">
        <f t="shared" si="100"/>
        <v>188009.6946743736</v>
      </c>
      <c r="AF57" s="8">
        <f t="shared" si="6"/>
        <v>2368419.3656743737</v>
      </c>
      <c r="AG57" s="31">
        <f t="shared" si="63"/>
        <v>11914.105674373917</v>
      </c>
    </row>
    <row r="58" spans="1:33" ht="12.75" customHeight="1" x14ac:dyDescent="0.2">
      <c r="A58" s="21" t="s">
        <v>65</v>
      </c>
      <c r="B58" s="2">
        <v>307204.09000000003</v>
      </c>
      <c r="C58" s="2">
        <v>430237.65</v>
      </c>
      <c r="D58" s="3">
        <v>394461.56</v>
      </c>
      <c r="E58" s="3">
        <v>446062.03</v>
      </c>
      <c r="F58" s="3">
        <v>376468.65</v>
      </c>
      <c r="G58" s="2">
        <v>273091.26999999996</v>
      </c>
      <c r="H58" s="3">
        <v>281915.77</v>
      </c>
      <c r="I58" s="3">
        <v>298927.49</v>
      </c>
      <c r="J58" s="3">
        <v>277997.36</v>
      </c>
      <c r="K58" s="3">
        <v>506694.98000000004</v>
      </c>
      <c r="L58" s="3">
        <v>459214.45999999996</v>
      </c>
      <c r="M58" s="3">
        <v>410309.71</v>
      </c>
      <c r="O58" s="31">
        <f t="shared" si="64"/>
        <v>369165.48100000003</v>
      </c>
      <c r="P58" s="31">
        <f t="shared" si="65"/>
        <v>371465.12454545457</v>
      </c>
      <c r="Q58" s="31">
        <f t="shared" si="66"/>
        <v>506694.98000000004</v>
      </c>
      <c r="R58" s="31">
        <f t="shared" si="67"/>
        <v>394461.56</v>
      </c>
      <c r="S58" s="31">
        <f t="shared" si="68"/>
        <v>273091.26999999996</v>
      </c>
      <c r="T58" s="2">
        <f t="shared" si="55"/>
        <v>271400.63328910025</v>
      </c>
      <c r="U58" s="2">
        <f t="shared" si="56"/>
        <v>280170.50311489031</v>
      </c>
      <c r="V58" s="2">
        <f t="shared" si="57"/>
        <v>297076.9080004688</v>
      </c>
      <c r="W58" s="2">
        <f t="shared" si="58"/>
        <v>276276.35096756479</v>
      </c>
      <c r="X58" s="2">
        <f t="shared" si="59"/>
        <v>503558.16374653066</v>
      </c>
      <c r="Y58" s="2">
        <f t="shared" si="60"/>
        <v>456371.58324216004</v>
      </c>
      <c r="Z58" s="2">
        <f t="shared" si="61"/>
        <v>407769.58977365732</v>
      </c>
      <c r="AA58" s="2">
        <f t="shared" ref="AA58:AE58" si="101">+$O58+$O58*B132</f>
        <v>305302.26973202685</v>
      </c>
      <c r="AB58" s="2">
        <f t="shared" si="101"/>
        <v>427574.16110304173</v>
      </c>
      <c r="AC58" s="2">
        <f t="shared" si="101"/>
        <v>392019.55153017677</v>
      </c>
      <c r="AD58" s="2">
        <f t="shared" si="101"/>
        <v>443300.57650038268</v>
      </c>
      <c r="AE58" s="2">
        <f t="shared" si="101"/>
        <v>374138.03093556466</v>
      </c>
      <c r="AF58" s="8">
        <f t="shared" si="6"/>
        <v>4434958.3219355652</v>
      </c>
      <c r="AG58" s="31">
        <f t="shared" si="63"/>
        <v>-27626.698064434342</v>
      </c>
    </row>
    <row r="59" spans="1:33" ht="12.75" customHeight="1" x14ac:dyDescent="0.2">
      <c r="A59" s="21" t="s">
        <v>66</v>
      </c>
      <c r="B59" s="2">
        <v>55158.87</v>
      </c>
      <c r="C59" s="2">
        <v>88075.93</v>
      </c>
      <c r="D59" s="3">
        <v>113761.79</v>
      </c>
      <c r="E59" s="3">
        <v>161491.18</v>
      </c>
      <c r="F59" s="3">
        <v>216376.53999999998</v>
      </c>
      <c r="G59" s="2">
        <v>139629.15</v>
      </c>
      <c r="H59" s="3">
        <v>272262.99</v>
      </c>
      <c r="I59" s="3">
        <v>41533.61</v>
      </c>
      <c r="J59" s="3">
        <v>24598.720000000001</v>
      </c>
      <c r="K59" s="3">
        <v>33086.770000000004</v>
      </c>
      <c r="L59" s="3">
        <v>14859.62</v>
      </c>
      <c r="M59" s="3">
        <v>27087</v>
      </c>
      <c r="O59" s="31">
        <f t="shared" si="64"/>
        <v>85778.383999999991</v>
      </c>
      <c r="P59" s="31">
        <f t="shared" si="65"/>
        <v>88322.329999999987</v>
      </c>
      <c r="Q59" s="31">
        <f t="shared" si="66"/>
        <v>272262.99</v>
      </c>
      <c r="R59" s="31">
        <f t="shared" si="67"/>
        <v>55158.87</v>
      </c>
      <c r="S59" s="31">
        <f t="shared" si="68"/>
        <v>14859.62</v>
      </c>
      <c r="T59" s="2">
        <f t="shared" si="55"/>
        <v>135607.41486658697</v>
      </c>
      <c r="U59" s="2">
        <f t="shared" si="56"/>
        <v>264421.00548307726</v>
      </c>
      <c r="V59" s="2">
        <f t="shared" si="57"/>
        <v>40337.318405053848</v>
      </c>
      <c r="W59" s="2">
        <f t="shared" si="58"/>
        <v>23890.203644633017</v>
      </c>
      <c r="X59" s="2">
        <f t="shared" si="59"/>
        <v>32133.772539511578</v>
      </c>
      <c r="Y59" s="2">
        <f t="shared" si="60"/>
        <v>14431.618713569726</v>
      </c>
      <c r="Z59" s="2">
        <f t="shared" si="61"/>
        <v>26306.813774138434</v>
      </c>
      <c r="AA59" s="2">
        <f t="shared" ref="AA59:AE59" si="102">+$O59+$O59*B133</f>
        <v>53570.130360760188</v>
      </c>
      <c r="AB59" s="2">
        <f t="shared" si="102"/>
        <v>85539.081053422386</v>
      </c>
      <c r="AC59" s="2">
        <f t="shared" si="102"/>
        <v>110485.11183012676</v>
      </c>
      <c r="AD59" s="2">
        <f t="shared" si="102"/>
        <v>156839.75332911982</v>
      </c>
      <c r="AE59" s="2">
        <f t="shared" si="102"/>
        <v>210144.2515919967</v>
      </c>
      <c r="AF59" s="8">
        <f t="shared" si="6"/>
        <v>1153706.4755919967</v>
      </c>
      <c r="AG59" s="31">
        <f t="shared" si="63"/>
        <v>-34215.694408003474</v>
      </c>
    </row>
    <row r="60" spans="1:33" ht="12.75" customHeight="1" x14ac:dyDescent="0.2">
      <c r="A60" s="21" t="s">
        <v>67</v>
      </c>
      <c r="B60" s="2">
        <v>4056701.34</v>
      </c>
      <c r="C60" s="2">
        <v>4518490.29</v>
      </c>
      <c r="D60" s="3">
        <v>3779436.5999999996</v>
      </c>
      <c r="E60" s="3">
        <v>3830440.26</v>
      </c>
      <c r="F60" s="3">
        <v>5041215.0599999996</v>
      </c>
      <c r="G60" s="2">
        <v>5112203.97</v>
      </c>
      <c r="H60" s="3">
        <v>3630703.09</v>
      </c>
      <c r="I60" s="3">
        <v>4215666.6500000004</v>
      </c>
      <c r="J60" s="3">
        <v>4225735.4400000004</v>
      </c>
      <c r="K60" s="3">
        <v>4679470.32</v>
      </c>
      <c r="L60" s="3">
        <v>4942472.1800000006</v>
      </c>
      <c r="M60" s="3">
        <v>4649601.0900000008</v>
      </c>
      <c r="O60" s="31">
        <f t="shared" si="64"/>
        <v>4386148.4630000005</v>
      </c>
      <c r="P60" s="31">
        <f t="shared" si="65"/>
        <v>4330992.8390909089</v>
      </c>
      <c r="Q60" s="31">
        <f t="shared" si="66"/>
        <v>5112203.97</v>
      </c>
      <c r="R60" s="31">
        <f t="shared" si="67"/>
        <v>4225735.4400000004</v>
      </c>
      <c r="S60" s="31">
        <f t="shared" si="68"/>
        <v>3630703.09</v>
      </c>
      <c r="T60" s="2">
        <f t="shared" si="55"/>
        <v>5177308.395241919</v>
      </c>
      <c r="U60" s="2">
        <f t="shared" si="56"/>
        <v>3676940.4544098778</v>
      </c>
      <c r="V60" s="2">
        <f t="shared" si="57"/>
        <v>4269353.5834381785</v>
      </c>
      <c r="W60" s="2">
        <f t="shared" si="58"/>
        <v>4279550.6004787423</v>
      </c>
      <c r="X60" s="2">
        <f t="shared" si="59"/>
        <v>4739063.839235154</v>
      </c>
      <c r="Y60" s="2">
        <f t="shared" si="60"/>
        <v>5005415.0540405056</v>
      </c>
      <c r="Z60" s="2">
        <f t="shared" si="61"/>
        <v>4708814.2216248438</v>
      </c>
      <c r="AA60" s="2">
        <f t="shared" ref="AA60:AE60" si="103">+$O60+$O60*B134</f>
        <v>4108363.834428763</v>
      </c>
      <c r="AB60" s="2">
        <f t="shared" si="103"/>
        <v>4576033.7125664596</v>
      </c>
      <c r="AC60" s="2">
        <f t="shared" si="103"/>
        <v>3827568.1004301901</v>
      </c>
      <c r="AD60" s="2">
        <f t="shared" si="103"/>
        <v>3879221.2971053738</v>
      </c>
      <c r="AE60" s="2">
        <f t="shared" si="103"/>
        <v>5105415.4344232855</v>
      </c>
      <c r="AF60" s="8">
        <f t="shared" si="6"/>
        <v>53353048.527423285</v>
      </c>
      <c r="AG60" s="31">
        <f t="shared" si="63"/>
        <v>670912.23742328584</v>
      </c>
    </row>
    <row r="61" spans="1:33" ht="12.75" customHeight="1" x14ac:dyDescent="0.2">
      <c r="A61" s="21" t="s">
        <v>68</v>
      </c>
      <c r="B61" s="2">
        <v>1321027.0900000001</v>
      </c>
      <c r="C61" s="2">
        <v>1059634.21</v>
      </c>
      <c r="D61" s="3">
        <v>1265743.44</v>
      </c>
      <c r="E61" s="3">
        <v>1170549.95</v>
      </c>
      <c r="F61" s="3">
        <v>2204932.08</v>
      </c>
      <c r="G61" s="2">
        <v>1317730.26</v>
      </c>
      <c r="H61" s="3">
        <v>1178046.05</v>
      </c>
      <c r="I61" s="3">
        <v>1089889.47</v>
      </c>
      <c r="J61" s="3">
        <v>1528692.6</v>
      </c>
      <c r="K61" s="3">
        <v>1177757.19</v>
      </c>
      <c r="L61" s="3">
        <v>1178283.5</v>
      </c>
      <c r="M61" s="3">
        <v>1215972.51</v>
      </c>
      <c r="O61" s="31">
        <f t="shared" si="64"/>
        <v>1223758.2829999998</v>
      </c>
      <c r="P61" s="31">
        <f t="shared" si="65"/>
        <v>1227575.1154545452</v>
      </c>
      <c r="Q61" s="31">
        <f t="shared" si="66"/>
        <v>1528692.6</v>
      </c>
      <c r="R61" s="31">
        <f t="shared" si="67"/>
        <v>1178283.5</v>
      </c>
      <c r="S61" s="31">
        <f t="shared" si="68"/>
        <v>1059634.21</v>
      </c>
      <c r="T61" s="2">
        <f t="shared" si="55"/>
        <v>1313633.1130642362</v>
      </c>
      <c r="U61" s="2">
        <f t="shared" si="56"/>
        <v>1174383.2155713923</v>
      </c>
      <c r="V61" s="2">
        <f t="shared" si="57"/>
        <v>1086500.7360247083</v>
      </c>
      <c r="W61" s="2">
        <f t="shared" si="58"/>
        <v>1523939.5193491732</v>
      </c>
      <c r="X61" s="2">
        <f t="shared" si="59"/>
        <v>1174095.2537080594</v>
      </c>
      <c r="Y61" s="2">
        <f t="shared" si="60"/>
        <v>1174619.9272810386</v>
      </c>
      <c r="Z61" s="2">
        <f t="shared" si="61"/>
        <v>1212191.7528947336</v>
      </c>
      <c r="AA61" s="2">
        <f t="shared" ref="AA61:AE61" si="104">+$O61+$O61*B135</f>
        <v>1316919.6924102576</v>
      </c>
      <c r="AB61" s="2">
        <f t="shared" si="104"/>
        <v>1056339.5470569693</v>
      </c>
      <c r="AC61" s="2">
        <f t="shared" si="104"/>
        <v>1261807.932852536</v>
      </c>
      <c r="AD61" s="2">
        <f t="shared" si="104"/>
        <v>1166910.4227868957</v>
      </c>
      <c r="AE61" s="2">
        <f t="shared" si="104"/>
        <v>2198076.4047610178</v>
      </c>
      <c r="AF61" s="8">
        <f t="shared" si="6"/>
        <v>15659417.517761016</v>
      </c>
      <c r="AG61" s="31">
        <f t="shared" si="63"/>
        <v>-48840.832238983363</v>
      </c>
    </row>
    <row r="62" spans="1:33" ht="12.75" customHeight="1" x14ac:dyDescent="0.2">
      <c r="A62" s="21" t="s">
        <v>69</v>
      </c>
      <c r="B62" s="2">
        <v>160787.15</v>
      </c>
      <c r="C62" s="2">
        <v>146330.48000000001</v>
      </c>
      <c r="D62" s="3">
        <v>97082.17</v>
      </c>
      <c r="E62" s="3">
        <v>252703.42</v>
      </c>
      <c r="F62" s="3">
        <v>180268.88</v>
      </c>
      <c r="G62" s="2">
        <v>64261.18</v>
      </c>
      <c r="H62" s="3">
        <v>301566.90000000002</v>
      </c>
      <c r="I62" s="3">
        <v>79894.58</v>
      </c>
      <c r="J62" s="3">
        <v>111862.06999999999</v>
      </c>
      <c r="K62" s="3">
        <v>84781.13</v>
      </c>
      <c r="L62" s="3">
        <v>60946.57</v>
      </c>
      <c r="M62" s="3">
        <v>66623.17</v>
      </c>
      <c r="O62" s="31">
        <f t="shared" si="64"/>
        <v>132975.66500000001</v>
      </c>
      <c r="P62" s="31">
        <f t="shared" si="65"/>
        <v>129712.62000000001</v>
      </c>
      <c r="Q62" s="31">
        <f t="shared" si="66"/>
        <v>301566.90000000002</v>
      </c>
      <c r="R62" s="31">
        <f t="shared" si="67"/>
        <v>97082.17</v>
      </c>
      <c r="S62" s="31">
        <f t="shared" si="68"/>
        <v>60946.57</v>
      </c>
      <c r="T62" s="2">
        <f t="shared" si="55"/>
        <v>65877.731435728449</v>
      </c>
      <c r="U62" s="2">
        <f t="shared" si="56"/>
        <v>309153.10375727899</v>
      </c>
      <c r="V62" s="2">
        <f t="shared" si="57"/>
        <v>81904.404562915312</v>
      </c>
      <c r="W62" s="2">
        <f t="shared" si="58"/>
        <v>114676.06734430736</v>
      </c>
      <c r="X62" s="2">
        <f t="shared" si="59"/>
        <v>86913.880401162591</v>
      </c>
      <c r="Y62" s="2">
        <f t="shared" si="60"/>
        <v>62479.739251424035</v>
      </c>
      <c r="Z62" s="2">
        <f t="shared" si="61"/>
        <v>68299.139552944427</v>
      </c>
      <c r="AA62" s="2">
        <f t="shared" ref="AA62:AE62" si="105">+$O62+$O62*B136</f>
        <v>164831.90451865632</v>
      </c>
      <c r="AB62" s="2">
        <f t="shared" si="105"/>
        <v>150011.56315992383</v>
      </c>
      <c r="AC62" s="2">
        <f t="shared" si="105"/>
        <v>99524.364825820725</v>
      </c>
      <c r="AD62" s="2">
        <f t="shared" si="105"/>
        <v>259060.41618983797</v>
      </c>
      <c r="AE62" s="2">
        <f t="shared" si="105"/>
        <v>184803.7160671429</v>
      </c>
      <c r="AF62" s="8">
        <f t="shared" si="6"/>
        <v>1647536.0310671427</v>
      </c>
      <c r="AG62" s="31">
        <f t="shared" si="63"/>
        <v>40428.33106714231</v>
      </c>
    </row>
    <row r="63" spans="1:33" ht="12.75" customHeight="1" x14ac:dyDescent="0.2">
      <c r="A63" s="21" t="s">
        <v>70</v>
      </c>
      <c r="B63" s="2">
        <v>1559809.13</v>
      </c>
      <c r="C63" s="2">
        <v>1185697.28</v>
      </c>
      <c r="D63" s="3">
        <v>929973.40999999992</v>
      </c>
      <c r="E63" s="3">
        <v>1163205.23</v>
      </c>
      <c r="F63" s="3">
        <v>1896801.54</v>
      </c>
      <c r="G63" s="2">
        <v>1564420.39</v>
      </c>
      <c r="H63" s="3">
        <v>1132298.45</v>
      </c>
      <c r="I63" s="3">
        <v>1097245.9200000002</v>
      </c>
      <c r="J63" s="3">
        <v>1661918.56</v>
      </c>
      <c r="K63" s="3">
        <v>1470052.2200000002</v>
      </c>
      <c r="L63" s="3">
        <v>1520596.01</v>
      </c>
      <c r="M63" s="3">
        <v>1344769.94</v>
      </c>
      <c r="O63" s="31">
        <f t="shared" si="64"/>
        <v>1370001.3130000001</v>
      </c>
      <c r="P63" s="31">
        <f t="shared" si="65"/>
        <v>1329998.7763636364</v>
      </c>
      <c r="Q63" s="31">
        <f t="shared" si="66"/>
        <v>1661918.56</v>
      </c>
      <c r="R63" s="31">
        <f t="shared" si="67"/>
        <v>1344769.94</v>
      </c>
      <c r="S63" s="31">
        <f t="shared" si="68"/>
        <v>929973.40999999992</v>
      </c>
      <c r="T63" s="2">
        <f t="shared" si="55"/>
        <v>1611473.6543170935</v>
      </c>
      <c r="U63" s="2">
        <f t="shared" si="56"/>
        <v>1166354.7296255075</v>
      </c>
      <c r="V63" s="2">
        <f t="shared" si="57"/>
        <v>1130247.9203731944</v>
      </c>
      <c r="W63" s="2">
        <f t="shared" si="58"/>
        <v>1711904.2887574499</v>
      </c>
      <c r="X63" s="2">
        <f t="shared" si="59"/>
        <v>1514267.1612713744</v>
      </c>
      <c r="Y63" s="2">
        <f t="shared" si="60"/>
        <v>1566331.1630543834</v>
      </c>
      <c r="Z63" s="2">
        <f t="shared" si="61"/>
        <v>1385216.7507402401</v>
      </c>
      <c r="AA63" s="2">
        <f t="shared" ref="AA63:AE63" si="106">+$O63+$O63*B137</f>
        <v>1606723.7008834095</v>
      </c>
      <c r="AB63" s="2">
        <f t="shared" si="106"/>
        <v>1221359.6427974442</v>
      </c>
      <c r="AC63" s="2">
        <f t="shared" si="106"/>
        <v>957944.33453429281</v>
      </c>
      <c r="AD63" s="2">
        <f t="shared" si="106"/>
        <v>1198191.0966456116</v>
      </c>
      <c r="AE63" s="2">
        <f t="shared" si="106"/>
        <v>1953851.8730109949</v>
      </c>
      <c r="AF63" s="8">
        <f t="shared" si="6"/>
        <v>17023866.316010997</v>
      </c>
      <c r="AG63" s="31">
        <f t="shared" si="63"/>
        <v>497078.23601099662</v>
      </c>
    </row>
    <row r="64" spans="1:33" ht="29.1" customHeight="1" x14ac:dyDescent="0.2">
      <c r="A64" s="25" t="s">
        <v>71</v>
      </c>
      <c r="B64" s="2">
        <v>24212977.949999999</v>
      </c>
      <c r="C64" s="5">
        <v>22993796.650000002</v>
      </c>
      <c r="D64" s="3">
        <v>23235627.140000001</v>
      </c>
      <c r="E64" s="3">
        <v>24782951.350000001</v>
      </c>
      <c r="F64" s="3">
        <v>31917813.800000001</v>
      </c>
      <c r="G64" s="2">
        <v>28258590.870000001</v>
      </c>
      <c r="H64" s="3">
        <v>29428413.68</v>
      </c>
      <c r="I64" s="3">
        <v>29486714.34</v>
      </c>
      <c r="J64" s="3">
        <v>27190708.09</v>
      </c>
      <c r="K64" s="3">
        <v>27470677.189999998</v>
      </c>
      <c r="L64" s="3">
        <v>28289379.73</v>
      </c>
      <c r="M64" s="3">
        <v>26749299.489999998</v>
      </c>
      <c r="O64" s="31">
        <f t="shared" si="64"/>
        <v>26886350.933999997</v>
      </c>
      <c r="P64" s="31">
        <f t="shared" si="65"/>
        <v>26554466.952727273</v>
      </c>
      <c r="Q64" s="31">
        <f t="shared" si="66"/>
        <v>29486714.34</v>
      </c>
      <c r="R64" s="31">
        <f t="shared" si="67"/>
        <v>27190708.09</v>
      </c>
      <c r="S64" s="31">
        <f t="shared" si="68"/>
        <v>22993796.650000002</v>
      </c>
      <c r="T64" s="2">
        <f t="shared" si="55"/>
        <v>28611773.393294051</v>
      </c>
      <c r="U64" s="2">
        <f t="shared" si="56"/>
        <v>29796216.924254388</v>
      </c>
      <c r="V64" s="2">
        <f t="shared" si="57"/>
        <v>29855246.23963226</v>
      </c>
      <c r="W64" s="2">
        <f t="shared" si="58"/>
        <v>27530543.962834451</v>
      </c>
      <c r="X64" s="2">
        <f t="shared" si="59"/>
        <v>27814012.182576027</v>
      </c>
      <c r="Y64" s="2">
        <f t="shared" si="60"/>
        <v>28642947.05971678</v>
      </c>
      <c r="Z64" s="2">
        <f t="shared" si="61"/>
        <v>27083618.534204569</v>
      </c>
      <c r="AA64" s="2">
        <f t="shared" ref="AA64:AE64" si="107">+$O64+$O64*B138</f>
        <v>24515597.450320616</v>
      </c>
      <c r="AB64" s="2">
        <f t="shared" si="107"/>
        <v>23281178.53532885</v>
      </c>
      <c r="AC64" s="2">
        <f t="shared" si="107"/>
        <v>23526031.479741406</v>
      </c>
      <c r="AD64" s="2">
        <f t="shared" si="107"/>
        <v>25092694.512096558</v>
      </c>
      <c r="AE64" s="2">
        <f t="shared" si="107"/>
        <v>32316730.153181687</v>
      </c>
      <c r="AF64" s="8">
        <f t="shared" si="6"/>
        <v>328066590.42718166</v>
      </c>
      <c r="AG64" s="31">
        <f t="shared" si="63"/>
        <v>4049640.1471816301</v>
      </c>
    </row>
    <row r="65" spans="1:33" s="7" customFormat="1" ht="12.75" customHeight="1" x14ac:dyDescent="0.2">
      <c r="A65" s="23" t="s">
        <v>72</v>
      </c>
      <c r="B65" s="4">
        <f t="shared" ref="B65:M65" si="108">SUM(B66)</f>
        <v>72818.89</v>
      </c>
      <c r="C65" s="4">
        <f t="shared" si="108"/>
        <v>77259.02</v>
      </c>
      <c r="D65" s="4">
        <f t="shared" si="108"/>
        <v>113786.61</v>
      </c>
      <c r="E65" s="4">
        <f t="shared" si="108"/>
        <v>87981.56</v>
      </c>
      <c r="F65" s="4">
        <v>114507.71</v>
      </c>
      <c r="G65" s="4">
        <f t="shared" si="108"/>
        <v>110979.40999999999</v>
      </c>
      <c r="H65" s="4">
        <f t="shared" si="108"/>
        <v>91223.95</v>
      </c>
      <c r="I65" s="4">
        <f t="shared" si="108"/>
        <v>99822.54</v>
      </c>
      <c r="J65" s="4">
        <f t="shared" si="108"/>
        <v>103139.32</v>
      </c>
      <c r="K65" s="4">
        <f t="shared" si="108"/>
        <v>83048.72</v>
      </c>
      <c r="L65" s="4">
        <f t="shared" si="108"/>
        <v>108131.08</v>
      </c>
      <c r="M65" s="4">
        <f t="shared" si="108"/>
        <v>58960.07</v>
      </c>
      <c r="O65" s="31">
        <f t="shared" si="64"/>
        <v>89336.455999999976</v>
      </c>
      <c r="P65" s="31">
        <f t="shared" si="65"/>
        <v>91559.197272727266</v>
      </c>
      <c r="Q65" s="31">
        <f t="shared" si="66"/>
        <v>113786.61</v>
      </c>
      <c r="R65" s="31">
        <f t="shared" si="67"/>
        <v>91223.95</v>
      </c>
      <c r="S65" s="31">
        <f t="shared" si="68"/>
        <v>58960.07</v>
      </c>
      <c r="T65" s="2">
        <f t="shared" si="55"/>
        <v>108285.21299546375</v>
      </c>
      <c r="U65" s="2">
        <f t="shared" si="56"/>
        <v>89009.347373873563</v>
      </c>
      <c r="V65" s="2">
        <f t="shared" si="57"/>
        <v>97399.193288630762</v>
      </c>
      <c r="W65" s="2">
        <f t="shared" si="58"/>
        <v>100635.45331883902</v>
      </c>
      <c r="X65" s="2">
        <f t="shared" si="59"/>
        <v>81032.58373963811</v>
      </c>
      <c r="Y65" s="2">
        <f t="shared" si="60"/>
        <v>105506.0306162155</v>
      </c>
      <c r="Z65" s="2">
        <f t="shared" si="61"/>
        <v>57528.723014273128</v>
      </c>
      <c r="AA65" s="2">
        <f t="shared" ref="AA65:AE65" si="109">+$O65+$O65*B139</f>
        <v>71051.098701491079</v>
      </c>
      <c r="AB65" s="2">
        <f t="shared" si="109"/>
        <v>75383.437671193213</v>
      </c>
      <c r="AC65" s="2">
        <f t="shared" si="109"/>
        <v>111024.26386914264</v>
      </c>
      <c r="AD65" s="2">
        <f t="shared" si="109"/>
        <v>85845.671411239033</v>
      </c>
      <c r="AE65" s="2">
        <f t="shared" si="109"/>
        <v>111727.85805018064</v>
      </c>
      <c r="AF65" s="8">
        <f t="shared" si="6"/>
        <v>1094428.8740501804</v>
      </c>
      <c r="AG65" s="31">
        <f t="shared" si="63"/>
        <v>-27230.005949819693</v>
      </c>
    </row>
    <row r="66" spans="1:33" ht="12.75" customHeight="1" x14ac:dyDescent="0.2">
      <c r="A66" s="21" t="s">
        <v>73</v>
      </c>
      <c r="B66" s="2">
        <v>72818.89</v>
      </c>
      <c r="C66" s="2">
        <v>77259.02</v>
      </c>
      <c r="D66" s="3">
        <v>113786.61</v>
      </c>
      <c r="E66" s="3">
        <v>87981.56</v>
      </c>
      <c r="F66" s="3">
        <v>114507.71</v>
      </c>
      <c r="G66" s="2">
        <v>110979.40999999999</v>
      </c>
      <c r="H66" s="3">
        <v>91223.95</v>
      </c>
      <c r="I66" s="3">
        <v>99822.54</v>
      </c>
      <c r="J66" s="3">
        <v>103139.32</v>
      </c>
      <c r="K66" s="3">
        <v>83048.72</v>
      </c>
      <c r="L66" s="3">
        <v>108131.08</v>
      </c>
      <c r="M66" s="3">
        <v>58960.07</v>
      </c>
      <c r="O66" s="31">
        <f t="shared" si="64"/>
        <v>89336.455999999976</v>
      </c>
      <c r="P66" s="31">
        <f t="shared" si="65"/>
        <v>91559.197272727266</v>
      </c>
      <c r="Q66" s="31">
        <f t="shared" si="66"/>
        <v>113786.61</v>
      </c>
      <c r="R66" s="31">
        <f t="shared" si="67"/>
        <v>91223.95</v>
      </c>
      <c r="S66" s="31">
        <f t="shared" si="68"/>
        <v>58960.07</v>
      </c>
      <c r="T66" s="2">
        <f t="shared" si="55"/>
        <v>108285.21299546375</v>
      </c>
      <c r="U66" s="2">
        <f t="shared" si="56"/>
        <v>89009.347373873563</v>
      </c>
      <c r="V66" s="2">
        <f t="shared" si="57"/>
        <v>97399.193288630762</v>
      </c>
      <c r="W66" s="2">
        <f t="shared" si="58"/>
        <v>100635.45331883902</v>
      </c>
      <c r="X66" s="2">
        <f t="shared" si="59"/>
        <v>81032.58373963811</v>
      </c>
      <c r="Y66" s="2">
        <f t="shared" si="60"/>
        <v>105506.0306162155</v>
      </c>
      <c r="Z66" s="2">
        <f t="shared" si="61"/>
        <v>57528.723014273128</v>
      </c>
      <c r="AA66" s="2">
        <f t="shared" ref="AA66:AE66" si="110">+$O66+$O66*B140</f>
        <v>71051.098701491079</v>
      </c>
      <c r="AB66" s="2">
        <f t="shared" si="110"/>
        <v>75383.437671193213</v>
      </c>
      <c r="AC66" s="2">
        <f t="shared" si="110"/>
        <v>111024.26386914264</v>
      </c>
      <c r="AD66" s="2">
        <f t="shared" si="110"/>
        <v>85845.671411239033</v>
      </c>
      <c r="AE66" s="2">
        <f t="shared" si="110"/>
        <v>111727.85805018064</v>
      </c>
      <c r="AF66" s="8">
        <f t="shared" si="6"/>
        <v>1094428.8740501804</v>
      </c>
      <c r="AG66" s="31">
        <f t="shared" si="63"/>
        <v>-27230.005949819693</v>
      </c>
    </row>
    <row r="67" spans="1:33" ht="12.75" customHeight="1" x14ac:dyDescent="0.2">
      <c r="A67" s="23" t="s">
        <v>74</v>
      </c>
      <c r="B67" s="4">
        <f t="shared" ref="B67:E67" si="111">SUM(B68)</f>
        <v>41733144.729999997</v>
      </c>
      <c r="C67" s="4">
        <f t="shared" si="111"/>
        <v>42875844.82</v>
      </c>
      <c r="D67" s="4">
        <f t="shared" si="111"/>
        <v>40813910.5</v>
      </c>
      <c r="E67" s="4">
        <f t="shared" si="111"/>
        <v>39996642.329999998</v>
      </c>
      <c r="F67" s="4">
        <v>55217602.290000007</v>
      </c>
      <c r="G67" s="4">
        <f t="shared" ref="G67:M67" si="112">SUM(G68)</f>
        <v>42411429.149999999</v>
      </c>
      <c r="H67" s="4">
        <f t="shared" si="112"/>
        <v>48166821.609999999</v>
      </c>
      <c r="I67" s="4">
        <f t="shared" si="112"/>
        <v>45460921.670000002</v>
      </c>
      <c r="J67" s="4">
        <f t="shared" si="112"/>
        <v>42521364.209999993</v>
      </c>
      <c r="K67" s="4">
        <f t="shared" si="112"/>
        <v>46410066.880000003</v>
      </c>
      <c r="L67" s="4">
        <f t="shared" si="112"/>
        <v>44058109.350000001</v>
      </c>
      <c r="M67" s="4">
        <f t="shared" si="112"/>
        <v>43129473.329999998</v>
      </c>
      <c r="O67" s="31">
        <f t="shared" si="64"/>
        <v>43676381.807999998</v>
      </c>
      <c r="P67" s="31">
        <f t="shared" si="65"/>
        <v>43416157.143636361</v>
      </c>
      <c r="Q67" s="31">
        <f t="shared" si="66"/>
        <v>48166821.609999999</v>
      </c>
      <c r="R67" s="31">
        <f t="shared" si="67"/>
        <v>42875844.82</v>
      </c>
      <c r="S67" s="31">
        <f t="shared" si="68"/>
        <v>39996642.329999998</v>
      </c>
      <c r="T67" s="2">
        <f t="shared" si="55"/>
        <v>42665631.747416168</v>
      </c>
      <c r="U67" s="2">
        <f t="shared" si="56"/>
        <v>48455520.468018629</v>
      </c>
      <c r="V67" s="2">
        <f t="shared" si="57"/>
        <v>45733402.098060444</v>
      </c>
      <c r="W67" s="2">
        <f t="shared" si="58"/>
        <v>42776225.728333458</v>
      </c>
      <c r="X67" s="2">
        <f t="shared" si="59"/>
        <v>46688236.226885922</v>
      </c>
      <c r="Y67" s="2">
        <f t="shared" si="60"/>
        <v>44322181.701686263</v>
      </c>
      <c r="Z67" s="2">
        <f t="shared" si="61"/>
        <v>43387979.689380191</v>
      </c>
      <c r="AA67" s="2">
        <f t="shared" ref="AA67:AE67" si="113">+$O67+$O67*B141</f>
        <v>41983281.87466424</v>
      </c>
      <c r="AB67" s="2">
        <f t="shared" si="113"/>
        <v>43132830.998916738</v>
      </c>
      <c r="AC67" s="2">
        <f t="shared" si="113"/>
        <v>41058538.004136138</v>
      </c>
      <c r="AD67" s="2">
        <f t="shared" si="113"/>
        <v>40236371.350501813</v>
      </c>
      <c r="AE67" s="2">
        <f t="shared" si="113"/>
        <v>55548561.61409086</v>
      </c>
      <c r="AF67" s="8">
        <f t="shared" si="6"/>
        <v>535988761.50209087</v>
      </c>
      <c r="AG67" s="31">
        <f t="shared" si="63"/>
        <v>3193430.6320908666</v>
      </c>
    </row>
    <row r="68" spans="1:33" ht="29.1" customHeight="1" x14ac:dyDescent="0.2">
      <c r="A68" s="21" t="s">
        <v>75</v>
      </c>
      <c r="B68" s="2">
        <v>41733144.729999997</v>
      </c>
      <c r="C68" s="2">
        <v>42875844.82</v>
      </c>
      <c r="D68" s="3">
        <v>40813910.5</v>
      </c>
      <c r="E68" s="3">
        <v>39996642.329999998</v>
      </c>
      <c r="F68" s="2">
        <v>55217602.290000007</v>
      </c>
      <c r="G68" s="2">
        <v>42411429.149999999</v>
      </c>
      <c r="H68" s="3">
        <v>48166821.609999999</v>
      </c>
      <c r="I68" s="3">
        <v>45460921.670000002</v>
      </c>
      <c r="J68" s="3">
        <v>42521364.209999993</v>
      </c>
      <c r="K68" s="3">
        <v>46410066.880000003</v>
      </c>
      <c r="L68" s="3">
        <v>44058109.350000001</v>
      </c>
      <c r="M68" s="3">
        <v>43129473.329999998</v>
      </c>
      <c r="O68" s="31">
        <f t="shared" si="64"/>
        <v>43676381.807999998</v>
      </c>
      <c r="P68" s="31">
        <f t="shared" si="65"/>
        <v>43416157.143636361</v>
      </c>
      <c r="Q68" s="31">
        <f t="shared" si="66"/>
        <v>48166821.609999999</v>
      </c>
      <c r="R68" s="31">
        <f t="shared" si="67"/>
        <v>42875844.82</v>
      </c>
      <c r="S68" s="31">
        <f t="shared" si="68"/>
        <v>39996642.329999998</v>
      </c>
      <c r="T68" s="2">
        <f t="shared" si="55"/>
        <v>42665631.747416168</v>
      </c>
      <c r="U68" s="2">
        <f t="shared" si="56"/>
        <v>48455520.468018629</v>
      </c>
      <c r="V68" s="2">
        <f t="shared" si="57"/>
        <v>45733402.098060444</v>
      </c>
      <c r="W68" s="2">
        <f t="shared" si="58"/>
        <v>42776225.728333458</v>
      </c>
      <c r="X68" s="2">
        <f t="shared" si="59"/>
        <v>46688236.226885922</v>
      </c>
      <c r="Y68" s="2">
        <f t="shared" si="60"/>
        <v>44322181.701686263</v>
      </c>
      <c r="Z68" s="2">
        <f t="shared" si="61"/>
        <v>43387979.689380191</v>
      </c>
      <c r="AA68" s="2">
        <f t="shared" ref="AA68:AE68" si="114">+$O68+$O68*B142</f>
        <v>41983281.87466424</v>
      </c>
      <c r="AB68" s="2">
        <f t="shared" si="114"/>
        <v>43132830.998916738</v>
      </c>
      <c r="AC68" s="2">
        <f t="shared" si="114"/>
        <v>41058538.004136138</v>
      </c>
      <c r="AD68" s="2">
        <f t="shared" si="114"/>
        <v>40236371.350501813</v>
      </c>
      <c r="AE68" s="2">
        <f t="shared" si="114"/>
        <v>55548561.61409086</v>
      </c>
      <c r="AF68" s="8">
        <f t="shared" si="6"/>
        <v>535988761.50209087</v>
      </c>
      <c r="AG68" s="31">
        <f t="shared" si="63"/>
        <v>3193430.6320908666</v>
      </c>
    </row>
    <row r="69" spans="1:33" ht="12.75" customHeight="1" x14ac:dyDescent="0.2">
      <c r="A69" s="23" t="s">
        <v>76</v>
      </c>
      <c r="B69" s="4">
        <f t="shared" ref="B69:E69" si="115">SUM(B70)</f>
        <v>10475.200000000001</v>
      </c>
      <c r="C69" s="4">
        <f t="shared" si="115"/>
        <v>6326.56</v>
      </c>
      <c r="D69" s="4">
        <f t="shared" si="115"/>
        <v>38690.589999999997</v>
      </c>
      <c r="E69" s="4">
        <f t="shared" si="115"/>
        <v>5596.02</v>
      </c>
      <c r="F69" s="4">
        <v>42079.64</v>
      </c>
      <c r="G69" s="4">
        <f t="shared" ref="G69:M69" si="116">SUM(G70)</f>
        <v>12852.53</v>
      </c>
      <c r="H69" s="4">
        <f t="shared" si="116"/>
        <v>12877.85</v>
      </c>
      <c r="I69" s="4">
        <f t="shared" si="116"/>
        <v>9749.39</v>
      </c>
      <c r="J69" s="4">
        <f t="shared" si="116"/>
        <v>7852.78</v>
      </c>
      <c r="K69" s="4">
        <f t="shared" si="116"/>
        <v>8287.5</v>
      </c>
      <c r="L69" s="4">
        <f t="shared" si="116"/>
        <v>24764.68</v>
      </c>
      <c r="M69" s="4">
        <f t="shared" si="116"/>
        <v>29959.579999999998</v>
      </c>
      <c r="O69" s="31">
        <f t="shared" si="64"/>
        <v>12874.209000000001</v>
      </c>
      <c r="P69" s="31">
        <f t="shared" si="65"/>
        <v>15221.152727272727</v>
      </c>
      <c r="Q69" s="31">
        <f t="shared" si="66"/>
        <v>38690.589999999997</v>
      </c>
      <c r="R69" s="31">
        <f t="shared" si="67"/>
        <v>10475.200000000001</v>
      </c>
      <c r="S69" s="31">
        <f t="shared" si="68"/>
        <v>5596.02</v>
      </c>
      <c r="T69" s="2">
        <f t="shared" si="55"/>
        <v>10870.803306657161</v>
      </c>
      <c r="U69" s="2">
        <f t="shared" si="56"/>
        <v>10892.219225524852</v>
      </c>
      <c r="V69" s="2">
        <f t="shared" si="57"/>
        <v>8246.1352784152405</v>
      </c>
      <c r="W69" s="2">
        <f t="shared" si="58"/>
        <v>6641.9628501509987</v>
      </c>
      <c r="X69" s="2">
        <f t="shared" si="59"/>
        <v>7009.6535393359291</v>
      </c>
      <c r="Y69" s="2">
        <f t="shared" si="60"/>
        <v>20946.223446458123</v>
      </c>
      <c r="Z69" s="2">
        <f t="shared" si="61"/>
        <v>25340.123798976521</v>
      </c>
      <c r="AA69" s="2">
        <f t="shared" ref="AA69:AE69" si="117">+$O69+$O69*B143</f>
        <v>8860.0329116442517</v>
      </c>
      <c r="AB69" s="2">
        <f t="shared" si="117"/>
        <v>5351.0701292091862</v>
      </c>
      <c r="AC69" s="2">
        <f t="shared" si="117"/>
        <v>32724.902700753577</v>
      </c>
      <c r="AD69" s="2">
        <f t="shared" si="117"/>
        <v>4733.1718128741668</v>
      </c>
      <c r="AE69" s="2">
        <f t="shared" si="117"/>
        <v>35591.396375261749</v>
      </c>
      <c r="AF69" s="8">
        <f t="shared" si="6"/>
        <v>177207.69537526177</v>
      </c>
      <c r="AG69" s="31">
        <f t="shared" si="63"/>
        <v>-32304.624624738208</v>
      </c>
    </row>
    <row r="70" spans="1:33" ht="12.75" customHeight="1" x14ac:dyDescent="0.2">
      <c r="A70" s="21" t="s">
        <v>77</v>
      </c>
      <c r="B70" s="2">
        <v>10475.200000000001</v>
      </c>
      <c r="C70" s="2">
        <v>6326.56</v>
      </c>
      <c r="D70" s="3">
        <v>38690.589999999997</v>
      </c>
      <c r="E70" s="3">
        <v>5596.02</v>
      </c>
      <c r="F70" s="3">
        <v>42079.64</v>
      </c>
      <c r="G70" s="2">
        <v>12852.53</v>
      </c>
      <c r="H70" s="3">
        <v>12877.85</v>
      </c>
      <c r="I70" s="3">
        <v>9749.39</v>
      </c>
      <c r="J70" s="3">
        <v>7852.78</v>
      </c>
      <c r="K70" s="3">
        <v>8287.5</v>
      </c>
      <c r="L70" s="3">
        <v>24764.68</v>
      </c>
      <c r="M70" s="3">
        <v>29959.579999999998</v>
      </c>
      <c r="O70" s="31">
        <f t="shared" si="64"/>
        <v>12874.209000000001</v>
      </c>
      <c r="P70" s="31">
        <f t="shared" si="65"/>
        <v>15221.152727272727</v>
      </c>
      <c r="Q70" s="31">
        <f t="shared" si="66"/>
        <v>38690.589999999997</v>
      </c>
      <c r="R70" s="31">
        <f t="shared" si="67"/>
        <v>10475.200000000001</v>
      </c>
      <c r="S70" s="31">
        <f t="shared" si="68"/>
        <v>5596.02</v>
      </c>
      <c r="T70" s="2">
        <f t="shared" si="55"/>
        <v>10870.803306657161</v>
      </c>
      <c r="U70" s="2">
        <f t="shared" si="56"/>
        <v>10892.219225524852</v>
      </c>
      <c r="V70" s="2">
        <f t="shared" si="57"/>
        <v>8246.1352784152405</v>
      </c>
      <c r="W70" s="2">
        <f t="shared" si="58"/>
        <v>6641.9628501509987</v>
      </c>
      <c r="X70" s="2">
        <f t="shared" si="59"/>
        <v>7009.6535393359291</v>
      </c>
      <c r="Y70" s="2">
        <f t="shared" si="60"/>
        <v>20946.223446458123</v>
      </c>
      <c r="Z70" s="2">
        <f t="shared" si="61"/>
        <v>25340.123798976521</v>
      </c>
      <c r="AA70" s="2">
        <f t="shared" ref="AA70:AE70" si="118">+$O70+$O70*B144</f>
        <v>8860.0329116442517</v>
      </c>
      <c r="AB70" s="2">
        <f t="shared" si="118"/>
        <v>5351.0701292091862</v>
      </c>
      <c r="AC70" s="2">
        <f t="shared" si="118"/>
        <v>32724.902700753577</v>
      </c>
      <c r="AD70" s="2">
        <f t="shared" si="118"/>
        <v>4733.1718128741668</v>
      </c>
      <c r="AE70" s="2">
        <f t="shared" si="118"/>
        <v>35591.396375261749</v>
      </c>
      <c r="AF70" s="8">
        <f t="shared" si="6"/>
        <v>177207.69537526177</v>
      </c>
      <c r="AG70" s="31">
        <f t="shared" si="63"/>
        <v>-32304.624624738208</v>
      </c>
    </row>
    <row r="71" spans="1:33" ht="12.75" customHeight="1" x14ac:dyDescent="0.2">
      <c r="A71" s="23" t="s">
        <v>78</v>
      </c>
      <c r="B71" s="4">
        <f t="shared" ref="B71:D71" si="119">SUM(B72:B77)</f>
        <v>0</v>
      </c>
      <c r="C71" s="4">
        <f t="shared" si="119"/>
        <v>0</v>
      </c>
      <c r="D71" s="4">
        <f t="shared" si="119"/>
        <v>0</v>
      </c>
      <c r="E71" s="4">
        <f>SUM(E72:E77)</f>
        <v>0</v>
      </c>
      <c r="F71" s="4">
        <v>0</v>
      </c>
      <c r="G71" s="4">
        <f t="shared" ref="G71:M71" si="120">SUM(G72:G77)</f>
        <v>0</v>
      </c>
      <c r="H71" s="4">
        <f t="shared" si="120"/>
        <v>0</v>
      </c>
      <c r="I71" s="4">
        <f t="shared" si="120"/>
        <v>0</v>
      </c>
      <c r="J71" s="4">
        <f t="shared" si="120"/>
        <v>5254.82</v>
      </c>
      <c r="K71" s="4">
        <f t="shared" si="120"/>
        <v>0</v>
      </c>
      <c r="L71" s="4">
        <f t="shared" si="120"/>
        <v>0</v>
      </c>
      <c r="M71" s="4">
        <f t="shared" si="120"/>
        <v>0</v>
      </c>
      <c r="O71" s="31">
        <f t="shared" si="64"/>
        <v>525.48199999999997</v>
      </c>
      <c r="P71" s="31">
        <f t="shared" si="65"/>
        <v>477.71090909090907</v>
      </c>
      <c r="Q71" s="31">
        <f t="shared" si="66"/>
        <v>5254.82</v>
      </c>
      <c r="R71" s="31">
        <f t="shared" si="67"/>
        <v>0</v>
      </c>
      <c r="S71" s="31">
        <f t="shared" si="68"/>
        <v>0</v>
      </c>
      <c r="T71" s="2">
        <f t="shared" si="55"/>
        <v>0</v>
      </c>
      <c r="U71" s="2">
        <f t="shared" si="56"/>
        <v>0</v>
      </c>
      <c r="V71" s="2">
        <f t="shared" si="57"/>
        <v>0</v>
      </c>
      <c r="W71" s="2">
        <f t="shared" si="58"/>
        <v>5780.3019999999997</v>
      </c>
      <c r="X71" s="2">
        <f t="shared" si="59"/>
        <v>0</v>
      </c>
      <c r="Y71" s="2">
        <f t="shared" si="60"/>
        <v>0</v>
      </c>
      <c r="Z71" s="2">
        <f t="shared" si="61"/>
        <v>0</v>
      </c>
      <c r="AA71" s="2">
        <f t="shared" ref="AA71:AE71" si="121">+$O71+$O71*B145</f>
        <v>0</v>
      </c>
      <c r="AB71" s="2">
        <f t="shared" si="121"/>
        <v>0</v>
      </c>
      <c r="AC71" s="2">
        <f t="shared" si="121"/>
        <v>0</v>
      </c>
      <c r="AD71" s="2">
        <f t="shared" si="121"/>
        <v>0</v>
      </c>
      <c r="AE71" s="2">
        <f t="shared" si="121"/>
        <v>0</v>
      </c>
      <c r="AF71" s="8">
        <f t="shared" si="6"/>
        <v>5780.3019999999997</v>
      </c>
      <c r="AG71" s="31">
        <f t="shared" si="63"/>
        <v>525.48199999999997</v>
      </c>
    </row>
    <row r="72" spans="1:33" ht="12.75" customHeight="1" x14ac:dyDescent="0.2">
      <c r="A72" s="17" t="s">
        <v>79</v>
      </c>
      <c r="B72" s="2">
        <v>0</v>
      </c>
      <c r="C72" s="3">
        <v>0</v>
      </c>
      <c r="D72" s="3">
        <v>0</v>
      </c>
      <c r="E72" s="3">
        <v>0</v>
      </c>
      <c r="F72" s="3">
        <v>0</v>
      </c>
      <c r="G72" s="2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O72" s="31">
        <f t="shared" si="64"/>
        <v>0</v>
      </c>
      <c r="P72" s="31">
        <f t="shared" si="65"/>
        <v>0</v>
      </c>
      <c r="Q72" s="31">
        <f t="shared" si="66"/>
        <v>0</v>
      </c>
      <c r="R72" s="31">
        <f t="shared" si="67"/>
        <v>0</v>
      </c>
      <c r="S72" s="31">
        <f t="shared" si="68"/>
        <v>0</v>
      </c>
      <c r="T72" s="2" t="e">
        <f t="shared" si="55"/>
        <v>#DIV/0!</v>
      </c>
      <c r="U72" s="2" t="e">
        <f t="shared" si="56"/>
        <v>#DIV/0!</v>
      </c>
      <c r="V72" s="2" t="e">
        <f t="shared" si="57"/>
        <v>#DIV/0!</v>
      </c>
      <c r="W72" s="2" t="e">
        <f t="shared" si="58"/>
        <v>#DIV/0!</v>
      </c>
      <c r="X72" s="2" t="e">
        <f t="shared" si="59"/>
        <v>#DIV/0!</v>
      </c>
      <c r="Y72" s="2" t="e">
        <f t="shared" si="60"/>
        <v>#DIV/0!</v>
      </c>
      <c r="Z72" s="2" t="e">
        <f t="shared" si="61"/>
        <v>#DIV/0!</v>
      </c>
      <c r="AA72" s="2" t="e">
        <f t="shared" ref="AA72:AE72" si="122">+$O72+$O72*B146</f>
        <v>#DIV/0!</v>
      </c>
      <c r="AB72" s="2" t="e">
        <f t="shared" si="122"/>
        <v>#DIV/0!</v>
      </c>
      <c r="AC72" s="2" t="e">
        <f t="shared" si="122"/>
        <v>#DIV/0!</v>
      </c>
      <c r="AD72" s="2" t="e">
        <f t="shared" si="122"/>
        <v>#DIV/0!</v>
      </c>
      <c r="AE72" s="2" t="e">
        <f t="shared" si="122"/>
        <v>#DIV/0!</v>
      </c>
      <c r="AF72" s="8" t="e">
        <f t="shared" si="6"/>
        <v>#DIV/0!</v>
      </c>
      <c r="AG72" s="31" t="e">
        <f t="shared" si="63"/>
        <v>#DIV/0!</v>
      </c>
    </row>
    <row r="73" spans="1:33" ht="12.75" customHeight="1" x14ac:dyDescent="0.2">
      <c r="A73" s="17" t="s">
        <v>80</v>
      </c>
      <c r="B73" s="2">
        <v>0</v>
      </c>
      <c r="C73" s="3">
        <v>0</v>
      </c>
      <c r="D73" s="3">
        <v>0</v>
      </c>
      <c r="E73" s="3">
        <v>0</v>
      </c>
      <c r="F73" s="3">
        <v>0</v>
      </c>
      <c r="G73" s="2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O73" s="31">
        <f t="shared" si="64"/>
        <v>0</v>
      </c>
      <c r="P73" s="31">
        <f t="shared" si="65"/>
        <v>0</v>
      </c>
      <c r="Q73" s="31">
        <f t="shared" si="66"/>
        <v>0</v>
      </c>
      <c r="R73" s="31">
        <f t="shared" si="67"/>
        <v>0</v>
      </c>
      <c r="S73" s="31">
        <f t="shared" si="68"/>
        <v>0</v>
      </c>
      <c r="T73" s="2" t="e">
        <f t="shared" si="55"/>
        <v>#DIV/0!</v>
      </c>
      <c r="U73" s="2" t="e">
        <f t="shared" si="56"/>
        <v>#DIV/0!</v>
      </c>
      <c r="V73" s="2" t="e">
        <f t="shared" si="57"/>
        <v>#DIV/0!</v>
      </c>
      <c r="W73" s="2" t="e">
        <f t="shared" si="58"/>
        <v>#DIV/0!</v>
      </c>
      <c r="X73" s="2" t="e">
        <f t="shared" si="59"/>
        <v>#DIV/0!</v>
      </c>
      <c r="Y73" s="2" t="e">
        <f t="shared" si="60"/>
        <v>#DIV/0!</v>
      </c>
      <c r="Z73" s="2" t="e">
        <f t="shared" si="61"/>
        <v>#DIV/0!</v>
      </c>
      <c r="AA73" s="2" t="e">
        <f t="shared" ref="AA73:AE73" si="123">+$O73+$O73*B147</f>
        <v>#DIV/0!</v>
      </c>
      <c r="AB73" s="2" t="e">
        <f t="shared" si="123"/>
        <v>#DIV/0!</v>
      </c>
      <c r="AC73" s="2" t="e">
        <f t="shared" si="123"/>
        <v>#DIV/0!</v>
      </c>
      <c r="AD73" s="2" t="e">
        <f t="shared" si="123"/>
        <v>#DIV/0!</v>
      </c>
      <c r="AE73" s="2" t="e">
        <f t="shared" si="123"/>
        <v>#DIV/0!</v>
      </c>
      <c r="AF73" s="8" t="e">
        <f t="shared" si="6"/>
        <v>#DIV/0!</v>
      </c>
      <c r="AG73" s="31" t="e">
        <f t="shared" si="63"/>
        <v>#DIV/0!</v>
      </c>
    </row>
    <row r="74" spans="1:33" ht="12.75" customHeight="1" x14ac:dyDescent="0.2">
      <c r="A74" s="17" t="s">
        <v>81</v>
      </c>
      <c r="B74" s="2">
        <v>0</v>
      </c>
      <c r="C74" s="3">
        <v>0</v>
      </c>
      <c r="D74" s="3">
        <v>0</v>
      </c>
      <c r="E74" s="3">
        <v>0</v>
      </c>
      <c r="F74" s="3">
        <v>0</v>
      </c>
      <c r="G74" s="2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O74" s="31">
        <f t="shared" si="64"/>
        <v>0</v>
      </c>
      <c r="P74" s="31">
        <f t="shared" si="65"/>
        <v>0</v>
      </c>
      <c r="Q74" s="31">
        <f t="shared" si="66"/>
        <v>0</v>
      </c>
      <c r="R74" s="31">
        <f t="shared" si="67"/>
        <v>0</v>
      </c>
      <c r="S74" s="31">
        <f t="shared" si="68"/>
        <v>0</v>
      </c>
      <c r="T74" s="2" t="e">
        <f t="shared" si="55"/>
        <v>#DIV/0!</v>
      </c>
      <c r="U74" s="2" t="e">
        <f t="shared" si="56"/>
        <v>#DIV/0!</v>
      </c>
      <c r="V74" s="2" t="e">
        <f t="shared" si="57"/>
        <v>#DIV/0!</v>
      </c>
      <c r="W74" s="2" t="e">
        <f t="shared" si="58"/>
        <v>#DIV/0!</v>
      </c>
      <c r="X74" s="2" t="e">
        <f t="shared" si="59"/>
        <v>#DIV/0!</v>
      </c>
      <c r="Y74" s="2" t="e">
        <f t="shared" si="60"/>
        <v>#DIV/0!</v>
      </c>
      <c r="Z74" s="2" t="e">
        <f t="shared" si="61"/>
        <v>#DIV/0!</v>
      </c>
      <c r="AA74" s="2" t="e">
        <f t="shared" ref="AA74:AE74" si="124">+$O74+$O74*B148</f>
        <v>#DIV/0!</v>
      </c>
      <c r="AB74" s="2" t="e">
        <f t="shared" si="124"/>
        <v>#DIV/0!</v>
      </c>
      <c r="AC74" s="2" t="e">
        <f t="shared" si="124"/>
        <v>#DIV/0!</v>
      </c>
      <c r="AD74" s="2" t="e">
        <f t="shared" si="124"/>
        <v>#DIV/0!</v>
      </c>
      <c r="AE74" s="2" t="e">
        <f t="shared" si="124"/>
        <v>#DIV/0!</v>
      </c>
      <c r="AF74" s="8" t="e">
        <f t="shared" ref="AF74:AF82" si="125">SUM(T74:AE74)</f>
        <v>#DIV/0!</v>
      </c>
      <c r="AG74" s="31" t="e">
        <f t="shared" si="63"/>
        <v>#DIV/0!</v>
      </c>
    </row>
    <row r="75" spans="1:33" ht="12.75" customHeight="1" x14ac:dyDescent="0.2">
      <c r="A75" s="17" t="s">
        <v>82</v>
      </c>
      <c r="B75" s="2">
        <v>0</v>
      </c>
      <c r="C75" s="3">
        <v>0</v>
      </c>
      <c r="D75" s="3">
        <v>0</v>
      </c>
      <c r="E75" s="3">
        <v>0</v>
      </c>
      <c r="F75" s="3">
        <v>0</v>
      </c>
      <c r="G75" s="2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O75" s="31">
        <f t="shared" si="64"/>
        <v>0</v>
      </c>
      <c r="P75" s="31">
        <f t="shared" si="65"/>
        <v>0</v>
      </c>
      <c r="Q75" s="31">
        <f t="shared" si="66"/>
        <v>0</v>
      </c>
      <c r="R75" s="31">
        <f t="shared" si="67"/>
        <v>0</v>
      </c>
      <c r="S75" s="31">
        <f t="shared" si="68"/>
        <v>0</v>
      </c>
      <c r="T75" s="2" t="e">
        <f t="shared" si="55"/>
        <v>#DIV/0!</v>
      </c>
      <c r="U75" s="2" t="e">
        <f t="shared" si="56"/>
        <v>#DIV/0!</v>
      </c>
      <c r="V75" s="2" t="e">
        <f t="shared" si="57"/>
        <v>#DIV/0!</v>
      </c>
      <c r="W75" s="2" t="e">
        <f t="shared" si="58"/>
        <v>#DIV/0!</v>
      </c>
      <c r="X75" s="2" t="e">
        <f t="shared" si="59"/>
        <v>#DIV/0!</v>
      </c>
      <c r="Y75" s="2" t="e">
        <f t="shared" si="60"/>
        <v>#DIV/0!</v>
      </c>
      <c r="Z75" s="2" t="e">
        <f t="shared" si="61"/>
        <v>#DIV/0!</v>
      </c>
      <c r="AA75" s="2" t="e">
        <f t="shared" ref="AA75:AE75" si="126">+$O75+$O75*B149</f>
        <v>#DIV/0!</v>
      </c>
      <c r="AB75" s="2" t="e">
        <f t="shared" si="126"/>
        <v>#DIV/0!</v>
      </c>
      <c r="AC75" s="2" t="e">
        <f t="shared" si="126"/>
        <v>#DIV/0!</v>
      </c>
      <c r="AD75" s="2" t="e">
        <f t="shared" si="126"/>
        <v>#DIV/0!</v>
      </c>
      <c r="AE75" s="2" t="e">
        <f t="shared" si="126"/>
        <v>#DIV/0!</v>
      </c>
      <c r="AF75" s="8" t="e">
        <f t="shared" si="125"/>
        <v>#DIV/0!</v>
      </c>
      <c r="AG75" s="31" t="e">
        <f t="shared" si="63"/>
        <v>#DIV/0!</v>
      </c>
    </row>
    <row r="76" spans="1:33" ht="12.75" customHeight="1" x14ac:dyDescent="0.2">
      <c r="A76" s="17" t="s">
        <v>83</v>
      </c>
      <c r="B76" s="2">
        <v>0</v>
      </c>
      <c r="C76" s="3">
        <v>0</v>
      </c>
      <c r="D76" s="3">
        <v>0</v>
      </c>
      <c r="E76" s="3">
        <v>0</v>
      </c>
      <c r="F76" s="3">
        <v>0</v>
      </c>
      <c r="G76" s="2">
        <v>0</v>
      </c>
      <c r="H76" s="3">
        <v>0</v>
      </c>
      <c r="I76" s="3">
        <v>0</v>
      </c>
      <c r="J76" s="3">
        <v>5254.82</v>
      </c>
      <c r="K76" s="3">
        <v>0</v>
      </c>
      <c r="L76" s="3">
        <v>0</v>
      </c>
      <c r="M76" s="3">
        <v>0</v>
      </c>
      <c r="O76" s="31">
        <f t="shared" si="64"/>
        <v>525.48199999999997</v>
      </c>
      <c r="P76" s="31">
        <f t="shared" si="65"/>
        <v>477.71090909090907</v>
      </c>
      <c r="Q76" s="31">
        <f t="shared" si="66"/>
        <v>5254.82</v>
      </c>
      <c r="R76" s="31">
        <f t="shared" si="67"/>
        <v>0</v>
      </c>
      <c r="S76" s="31">
        <f t="shared" si="68"/>
        <v>0</v>
      </c>
      <c r="T76" s="2">
        <f t="shared" si="55"/>
        <v>0</v>
      </c>
      <c r="U76" s="2">
        <f t="shared" si="56"/>
        <v>0</v>
      </c>
      <c r="V76" s="2">
        <f t="shared" si="57"/>
        <v>0</v>
      </c>
      <c r="W76" s="2">
        <f t="shared" si="58"/>
        <v>5780.3019999999997</v>
      </c>
      <c r="X76" s="2">
        <f t="shared" si="59"/>
        <v>0</v>
      </c>
      <c r="Y76" s="2">
        <f t="shared" si="60"/>
        <v>0</v>
      </c>
      <c r="Z76" s="2">
        <f t="shared" si="61"/>
        <v>0</v>
      </c>
      <c r="AA76" s="2">
        <f t="shared" ref="AA76:AE76" si="127">+$O76+$O76*B150</f>
        <v>0</v>
      </c>
      <c r="AB76" s="2">
        <f t="shared" si="127"/>
        <v>0</v>
      </c>
      <c r="AC76" s="2">
        <f t="shared" si="127"/>
        <v>0</v>
      </c>
      <c r="AD76" s="2">
        <f t="shared" si="127"/>
        <v>0</v>
      </c>
      <c r="AE76" s="2">
        <f t="shared" si="127"/>
        <v>0</v>
      </c>
      <c r="AF76" s="8">
        <f t="shared" si="125"/>
        <v>5780.3019999999997</v>
      </c>
      <c r="AG76" s="31">
        <f t="shared" si="63"/>
        <v>525.48199999999997</v>
      </c>
    </row>
    <row r="77" spans="1:33" ht="12.75" customHeight="1" x14ac:dyDescent="0.2">
      <c r="A77" s="17" t="s">
        <v>84</v>
      </c>
      <c r="B77" s="2">
        <v>0</v>
      </c>
      <c r="C77" s="3">
        <v>0</v>
      </c>
      <c r="D77" s="3">
        <v>0</v>
      </c>
      <c r="E77" s="3">
        <v>0</v>
      </c>
      <c r="F77" s="3">
        <v>0</v>
      </c>
      <c r="G77" s="2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O77" s="31">
        <f t="shared" si="64"/>
        <v>0</v>
      </c>
      <c r="P77" s="31">
        <f t="shared" si="65"/>
        <v>0</v>
      </c>
      <c r="Q77" s="31">
        <f t="shared" si="66"/>
        <v>0</v>
      </c>
      <c r="R77" s="31">
        <f t="shared" si="67"/>
        <v>0</v>
      </c>
      <c r="S77" s="31">
        <f t="shared" si="68"/>
        <v>0</v>
      </c>
      <c r="T77" s="2" t="e">
        <f t="shared" si="55"/>
        <v>#DIV/0!</v>
      </c>
      <c r="U77" s="2" t="e">
        <f t="shared" si="56"/>
        <v>#DIV/0!</v>
      </c>
      <c r="V77" s="2" t="e">
        <f t="shared" si="57"/>
        <v>#DIV/0!</v>
      </c>
      <c r="W77" s="2" t="e">
        <f t="shared" si="58"/>
        <v>#DIV/0!</v>
      </c>
      <c r="X77" s="2" t="e">
        <f t="shared" si="59"/>
        <v>#DIV/0!</v>
      </c>
      <c r="Y77" s="2" t="e">
        <f t="shared" si="60"/>
        <v>#DIV/0!</v>
      </c>
      <c r="Z77" s="2" t="e">
        <f t="shared" si="61"/>
        <v>#DIV/0!</v>
      </c>
      <c r="AA77" s="2" t="e">
        <f t="shared" ref="AA77:AE77" si="128">+$O77+$O77*B151</f>
        <v>#DIV/0!</v>
      </c>
      <c r="AB77" s="2" t="e">
        <f t="shared" si="128"/>
        <v>#DIV/0!</v>
      </c>
      <c r="AC77" s="2" t="e">
        <f t="shared" si="128"/>
        <v>#DIV/0!</v>
      </c>
      <c r="AD77" s="2" t="e">
        <f t="shared" si="128"/>
        <v>#DIV/0!</v>
      </c>
      <c r="AE77" s="2" t="e">
        <f t="shared" si="128"/>
        <v>#DIV/0!</v>
      </c>
      <c r="AF77" s="8" t="e">
        <f t="shared" si="125"/>
        <v>#DIV/0!</v>
      </c>
      <c r="AG77" s="31" t="e">
        <f t="shared" si="63"/>
        <v>#DIV/0!</v>
      </c>
    </row>
    <row r="78" spans="1:33" ht="12.75" customHeight="1" x14ac:dyDescent="0.2">
      <c r="A78" s="26" t="s">
        <v>85</v>
      </c>
      <c r="B78" s="8">
        <f t="shared" ref="B78:D78" si="129">SUM(B79:B80)</f>
        <v>1931461.7</v>
      </c>
      <c r="C78" s="8">
        <f t="shared" si="129"/>
        <v>2048948.95</v>
      </c>
      <c r="D78" s="8">
        <f t="shared" si="129"/>
        <v>1789750.4</v>
      </c>
      <c r="E78" s="8">
        <f>SUM(E79:E80)</f>
        <v>2302316.36</v>
      </c>
      <c r="F78" s="8">
        <v>2080773.0899999999</v>
      </c>
      <c r="G78" s="8">
        <f t="shared" ref="G78:M78" si="130">SUM(G79:G80)</f>
        <v>2396417.4500000002</v>
      </c>
      <c r="H78" s="8">
        <f t="shared" si="130"/>
        <v>1923707.74</v>
      </c>
      <c r="I78" s="8">
        <f t="shared" si="130"/>
        <v>2281439.75</v>
      </c>
      <c r="J78" s="8">
        <f t="shared" si="130"/>
        <v>2049093.26</v>
      </c>
      <c r="K78" s="8">
        <f t="shared" si="130"/>
        <v>1782012.5599999998</v>
      </c>
      <c r="L78" s="8">
        <f t="shared" si="130"/>
        <v>1854892.89</v>
      </c>
      <c r="M78" s="8">
        <f t="shared" si="130"/>
        <v>1697315.62</v>
      </c>
      <c r="O78" s="31">
        <f t="shared" si="64"/>
        <v>2026760.628</v>
      </c>
      <c r="P78" s="31">
        <f t="shared" si="65"/>
        <v>2005214.2436363637</v>
      </c>
      <c r="Q78" s="31">
        <f t="shared" si="66"/>
        <v>2396417.4500000002</v>
      </c>
      <c r="R78" s="31">
        <f t="shared" si="67"/>
        <v>1931461.7</v>
      </c>
      <c r="S78" s="31">
        <f t="shared" si="68"/>
        <v>1697315.62</v>
      </c>
      <c r="T78" s="2">
        <f t="shared" si="55"/>
        <v>2422167.3825258082</v>
      </c>
      <c r="U78" s="2">
        <f t="shared" si="56"/>
        <v>1944378.3224581499</v>
      </c>
      <c r="V78" s="2">
        <f t="shared" si="57"/>
        <v>2305954.2266510511</v>
      </c>
      <c r="W78" s="2">
        <f t="shared" si="58"/>
        <v>2071111.1322134107</v>
      </c>
      <c r="X78" s="2">
        <f t="shared" si="59"/>
        <v>1801160.6024999167</v>
      </c>
      <c r="Y78" s="2">
        <f t="shared" si="60"/>
        <v>1874824.0446325541</v>
      </c>
      <c r="Z78" s="2">
        <f t="shared" si="61"/>
        <v>1715553.578787189</v>
      </c>
      <c r="AA78" s="2">
        <f t="shared" ref="AA78:AE78" si="131">+$O78+$O78*B152</f>
        <v>1952215.6001400535</v>
      </c>
      <c r="AB78" s="2">
        <f t="shared" si="131"/>
        <v>2070965.2715767454</v>
      </c>
      <c r="AC78" s="2">
        <f t="shared" si="131"/>
        <v>1808981.5869695481</v>
      </c>
      <c r="AD78" s="2">
        <f t="shared" si="131"/>
        <v>2327055.1595455729</v>
      </c>
      <c r="AE78" s="2">
        <f t="shared" si="131"/>
        <v>2103131.3676318945</v>
      </c>
      <c r="AF78" s="8">
        <f t="shared" si="125"/>
        <v>24397498.275631893</v>
      </c>
      <c r="AG78" s="31">
        <f t="shared" si="63"/>
        <v>259368.50563189387</v>
      </c>
    </row>
    <row r="79" spans="1:33" ht="12.75" customHeight="1" x14ac:dyDescent="0.2">
      <c r="A79" s="21" t="s">
        <v>86</v>
      </c>
      <c r="B79" s="2">
        <v>1931461.7</v>
      </c>
      <c r="C79" s="2">
        <v>2048948.95</v>
      </c>
      <c r="D79" s="2">
        <v>1789750.4</v>
      </c>
      <c r="E79" s="2">
        <v>2302316.36</v>
      </c>
      <c r="F79" s="2">
        <v>2080773.0899999999</v>
      </c>
      <c r="G79" s="2">
        <v>2396417.4500000002</v>
      </c>
      <c r="H79" s="2">
        <v>1923707.74</v>
      </c>
      <c r="I79" s="2">
        <v>2281439.75</v>
      </c>
      <c r="J79" s="2">
        <v>2049093.26</v>
      </c>
      <c r="K79" s="2">
        <v>1782012.5599999998</v>
      </c>
      <c r="L79" s="3">
        <v>1854892.89</v>
      </c>
      <c r="M79" s="2">
        <v>1697315.62</v>
      </c>
      <c r="O79" s="31">
        <f t="shared" si="64"/>
        <v>2026760.628</v>
      </c>
      <c r="P79" s="31">
        <f t="shared" si="65"/>
        <v>2005214.2436363637</v>
      </c>
      <c r="Q79" s="31">
        <f t="shared" si="66"/>
        <v>2396417.4500000002</v>
      </c>
      <c r="R79" s="31">
        <f t="shared" si="67"/>
        <v>1931461.7</v>
      </c>
      <c r="S79" s="31">
        <f t="shared" si="68"/>
        <v>1697315.62</v>
      </c>
      <c r="T79" s="2">
        <f t="shared" si="55"/>
        <v>2422167.3825258082</v>
      </c>
      <c r="U79" s="2">
        <f t="shared" si="56"/>
        <v>1944378.3224581499</v>
      </c>
      <c r="V79" s="2">
        <f t="shared" si="57"/>
        <v>2305954.2266510511</v>
      </c>
      <c r="W79" s="2">
        <f t="shared" si="58"/>
        <v>2071111.1322134107</v>
      </c>
      <c r="X79" s="2">
        <f t="shared" si="59"/>
        <v>1801160.6024999167</v>
      </c>
      <c r="Y79" s="2">
        <f t="shared" si="60"/>
        <v>1874824.0446325541</v>
      </c>
      <c r="Z79" s="2">
        <f t="shared" si="61"/>
        <v>1715553.578787189</v>
      </c>
      <c r="AA79" s="2">
        <f t="shared" ref="AA79:AE79" si="132">+$O79+$O79*B153</f>
        <v>1952215.6001400535</v>
      </c>
      <c r="AB79" s="2">
        <f t="shared" si="132"/>
        <v>2070965.2715767454</v>
      </c>
      <c r="AC79" s="2">
        <f t="shared" si="132"/>
        <v>1808981.5869695481</v>
      </c>
      <c r="AD79" s="2">
        <f t="shared" si="132"/>
        <v>2327055.1595455729</v>
      </c>
      <c r="AE79" s="2">
        <f t="shared" si="132"/>
        <v>2103131.3676318945</v>
      </c>
      <c r="AF79" s="8">
        <f t="shared" si="125"/>
        <v>24397498.275631893</v>
      </c>
      <c r="AG79" s="31">
        <f t="shared" si="63"/>
        <v>259368.50563189387</v>
      </c>
    </row>
    <row r="80" spans="1:33" ht="12.75" customHeight="1" x14ac:dyDescent="0.2">
      <c r="A80" s="21" t="s">
        <v>87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3">
        <v>0</v>
      </c>
      <c r="M80" s="2">
        <v>0</v>
      </c>
      <c r="O80" s="31">
        <f t="shared" si="64"/>
        <v>0</v>
      </c>
      <c r="P80" s="31">
        <f t="shared" si="65"/>
        <v>0</v>
      </c>
      <c r="Q80" s="31">
        <f t="shared" si="66"/>
        <v>0</v>
      </c>
      <c r="R80" s="31">
        <f t="shared" si="67"/>
        <v>0</v>
      </c>
      <c r="S80" s="31">
        <f t="shared" si="68"/>
        <v>0</v>
      </c>
      <c r="T80" s="2" t="e">
        <f t="shared" si="55"/>
        <v>#DIV/0!</v>
      </c>
      <c r="U80" s="2" t="e">
        <f t="shared" si="56"/>
        <v>#DIV/0!</v>
      </c>
      <c r="V80" s="2" t="e">
        <f t="shared" si="57"/>
        <v>#DIV/0!</v>
      </c>
      <c r="W80" s="2" t="e">
        <f t="shared" si="58"/>
        <v>#DIV/0!</v>
      </c>
      <c r="X80" s="2" t="e">
        <f t="shared" si="59"/>
        <v>#DIV/0!</v>
      </c>
      <c r="Y80" s="2" t="e">
        <f t="shared" si="60"/>
        <v>#DIV/0!</v>
      </c>
      <c r="Z80" s="2" t="e">
        <f t="shared" si="61"/>
        <v>#DIV/0!</v>
      </c>
      <c r="AA80" s="2" t="e">
        <f t="shared" ref="AA80:AE80" si="133">+$O80+$O80*B154</f>
        <v>#DIV/0!</v>
      </c>
      <c r="AB80" s="2" t="e">
        <f t="shared" si="133"/>
        <v>#DIV/0!</v>
      </c>
      <c r="AC80" s="2" t="e">
        <f t="shared" si="133"/>
        <v>#DIV/0!</v>
      </c>
      <c r="AD80" s="2" t="e">
        <f t="shared" si="133"/>
        <v>#DIV/0!</v>
      </c>
      <c r="AE80" s="2" t="e">
        <f t="shared" si="133"/>
        <v>#DIV/0!</v>
      </c>
      <c r="AF80" s="8" t="e">
        <f t="shared" si="125"/>
        <v>#DIV/0!</v>
      </c>
      <c r="AG80" s="31" t="e">
        <f t="shared" si="63"/>
        <v>#DIV/0!</v>
      </c>
    </row>
    <row r="81" spans="1:33" ht="12.75" customHeight="1" x14ac:dyDescent="0.2">
      <c r="A81" s="23" t="s">
        <v>88</v>
      </c>
      <c r="B81" s="8">
        <f t="shared" ref="B81:E81" si="134">SUM(B82)</f>
        <v>7379.5</v>
      </c>
      <c r="C81" s="8">
        <f t="shared" si="134"/>
        <v>12453.33</v>
      </c>
      <c r="D81" s="8">
        <f t="shared" si="134"/>
        <v>24371.53</v>
      </c>
      <c r="E81" s="8">
        <f t="shared" si="134"/>
        <v>0</v>
      </c>
      <c r="F81" s="8">
        <v>10166.629999999999</v>
      </c>
      <c r="G81" s="8">
        <f t="shared" ref="G81:M81" si="135">SUM(G82)</f>
        <v>4179.05</v>
      </c>
      <c r="H81" s="8">
        <f t="shared" si="135"/>
        <v>59960.45</v>
      </c>
      <c r="I81" s="8">
        <f t="shared" si="135"/>
        <v>0</v>
      </c>
      <c r="J81" s="8">
        <f t="shared" si="135"/>
        <v>6133.26</v>
      </c>
      <c r="K81" s="8">
        <f t="shared" si="135"/>
        <v>5875.51</v>
      </c>
      <c r="L81" s="8">
        <f t="shared" si="135"/>
        <v>18888.259999999998</v>
      </c>
      <c r="M81" s="8">
        <f t="shared" si="135"/>
        <v>54432.560000000005</v>
      </c>
      <c r="O81" s="31">
        <f t="shared" si="64"/>
        <v>16930.191999999999</v>
      </c>
      <c r="P81" s="31">
        <f t="shared" si="65"/>
        <v>17606.677272727273</v>
      </c>
      <c r="Q81" s="31">
        <f t="shared" si="66"/>
        <v>59960.45</v>
      </c>
      <c r="R81" s="31">
        <f t="shared" si="67"/>
        <v>7379.5</v>
      </c>
      <c r="S81" s="31">
        <f t="shared" si="68"/>
        <v>0</v>
      </c>
      <c r="T81" s="2">
        <f t="shared" si="55"/>
        <v>4018.4821804620096</v>
      </c>
      <c r="U81" s="2">
        <f t="shared" si="56"/>
        <v>57656.64441858395</v>
      </c>
      <c r="V81" s="2">
        <f t="shared" si="57"/>
        <v>0</v>
      </c>
      <c r="W81" s="2">
        <f t="shared" si="58"/>
        <v>5897.6073552937687</v>
      </c>
      <c r="X81" s="2">
        <f t="shared" si="59"/>
        <v>5649.7606480243921</v>
      </c>
      <c r="Y81" s="2">
        <f t="shared" si="60"/>
        <v>18162.533645190499</v>
      </c>
      <c r="Z81" s="2">
        <f t="shared" si="61"/>
        <v>52341.14748493777</v>
      </c>
      <c r="AA81" s="2">
        <f t="shared" ref="AA81:AE81" si="136">+$O81+$O81*B155</f>
        <v>7095.9642145270809</v>
      </c>
      <c r="AB81" s="2">
        <f t="shared" si="136"/>
        <v>11974.847080655403</v>
      </c>
      <c r="AC81" s="2">
        <f t="shared" si="136"/>
        <v>23435.124972325117</v>
      </c>
      <c r="AD81" s="2">
        <f t="shared" si="136"/>
        <v>0</v>
      </c>
      <c r="AE81" s="2">
        <f t="shared" si="136"/>
        <v>9776.0068652805003</v>
      </c>
      <c r="AF81" s="8">
        <f t="shared" si="125"/>
        <v>196008.11886528047</v>
      </c>
      <c r="AG81" s="31">
        <f t="shared" si="63"/>
        <v>-7831.9611347195168</v>
      </c>
    </row>
    <row r="82" spans="1:33" ht="12.75" customHeight="1" x14ac:dyDescent="0.2">
      <c r="A82" s="24" t="s">
        <v>89</v>
      </c>
      <c r="B82" s="2">
        <v>7379.5</v>
      </c>
      <c r="C82" s="2">
        <v>12453.33</v>
      </c>
      <c r="D82" s="2">
        <v>24371.53</v>
      </c>
      <c r="E82" s="2">
        <v>0</v>
      </c>
      <c r="F82" s="2">
        <v>10166.629999999999</v>
      </c>
      <c r="G82" s="2">
        <v>4179.05</v>
      </c>
      <c r="H82" s="2">
        <v>59960.45</v>
      </c>
      <c r="I82" s="2">
        <v>0</v>
      </c>
      <c r="J82" s="2">
        <v>6133.26</v>
      </c>
      <c r="K82" s="2">
        <v>5875.51</v>
      </c>
      <c r="L82" s="3">
        <v>18888.259999999998</v>
      </c>
      <c r="M82" s="2">
        <v>54432.560000000005</v>
      </c>
      <c r="O82" s="31">
        <f t="shared" si="64"/>
        <v>16930.191999999999</v>
      </c>
      <c r="P82" s="31">
        <f t="shared" si="65"/>
        <v>17606.677272727273</v>
      </c>
      <c r="Q82" s="31">
        <f t="shared" si="66"/>
        <v>59960.45</v>
      </c>
      <c r="R82" s="31">
        <f t="shared" si="67"/>
        <v>7379.5</v>
      </c>
      <c r="S82" s="31">
        <f t="shared" si="68"/>
        <v>0</v>
      </c>
      <c r="T82" s="2">
        <f t="shared" si="55"/>
        <v>4018.4821804620096</v>
      </c>
      <c r="U82" s="2">
        <f t="shared" si="56"/>
        <v>57656.64441858395</v>
      </c>
      <c r="V82" s="2">
        <f t="shared" si="57"/>
        <v>0</v>
      </c>
      <c r="W82" s="2">
        <f t="shared" si="58"/>
        <v>5897.6073552937687</v>
      </c>
      <c r="X82" s="2">
        <f t="shared" si="59"/>
        <v>5649.7606480243921</v>
      </c>
      <c r="Y82" s="2">
        <f t="shared" si="60"/>
        <v>18162.533645190499</v>
      </c>
      <c r="Z82" s="2">
        <f t="shared" si="61"/>
        <v>52341.14748493777</v>
      </c>
      <c r="AA82" s="2">
        <f t="shared" ref="AA82:AE82" si="137">+$O82+$O82*B156</f>
        <v>7095.9642145270809</v>
      </c>
      <c r="AB82" s="2">
        <f t="shared" si="137"/>
        <v>11974.847080655403</v>
      </c>
      <c r="AC82" s="2">
        <f t="shared" si="137"/>
        <v>23435.124972325117</v>
      </c>
      <c r="AD82" s="2">
        <f t="shared" si="137"/>
        <v>0</v>
      </c>
      <c r="AE82" s="2">
        <f t="shared" si="137"/>
        <v>9776.0068652805003</v>
      </c>
      <c r="AF82" s="8">
        <f t="shared" si="125"/>
        <v>196008.11886528047</v>
      </c>
      <c r="AG82" s="31">
        <f t="shared" si="63"/>
        <v>-7831.9611347195168</v>
      </c>
    </row>
    <row r="84" spans="1:33" x14ac:dyDescent="0.2">
      <c r="A84" s="111" t="s">
        <v>126</v>
      </c>
      <c r="B84" s="32">
        <f>+B10/$P10*1-1</f>
        <v>0.17378297216010163</v>
      </c>
      <c r="C84" s="32">
        <f t="shared" ref="C84:M85" si="138">+C10/$P10*1-1</f>
        <v>0.19471488169498707</v>
      </c>
      <c r="D84" s="32">
        <f t="shared" si="138"/>
        <v>-0.25373228963151162</v>
      </c>
      <c r="E84" s="32">
        <f t="shared" si="138"/>
        <v>0.14967045933027179</v>
      </c>
      <c r="F84" s="32">
        <f t="shared" si="138"/>
        <v>1.0326005761900343</v>
      </c>
      <c r="G84" s="32">
        <f>+G10/$P10*1-1</f>
        <v>-4.2833580555990403E-2</v>
      </c>
      <c r="H84" s="32">
        <f t="shared" si="138"/>
        <v>-4.6062690568432929E-2</v>
      </c>
      <c r="I84" s="32">
        <f t="shared" si="138"/>
        <v>-0.22035294300897645</v>
      </c>
      <c r="J84" s="32">
        <f t="shared" si="138"/>
        <v>-0.14975213160574452</v>
      </c>
      <c r="K84" s="32">
        <f t="shared" si="138"/>
        <v>-0.29664100307118479</v>
      </c>
      <c r="L84" s="32">
        <f t="shared" si="138"/>
        <v>0.26020699628020694</v>
      </c>
      <c r="M84" s="32">
        <f t="shared" si="138"/>
        <v>0.23099932897627151</v>
      </c>
    </row>
    <row r="85" spans="1:33" x14ac:dyDescent="0.2">
      <c r="A85" s="111"/>
      <c r="B85" s="32">
        <f>+B11/$P11*1-1</f>
        <v>0.13834368845200129</v>
      </c>
      <c r="C85" s="32">
        <f t="shared" si="138"/>
        <v>0.3351551394543073</v>
      </c>
      <c r="D85" s="32">
        <f t="shared" si="138"/>
        <v>-0.25827348789318982</v>
      </c>
      <c r="E85" s="32">
        <f t="shared" si="138"/>
        <v>9.3944815646946234E-2</v>
      </c>
      <c r="F85" s="32">
        <f t="shared" si="138"/>
        <v>1.2058245263749505</v>
      </c>
      <c r="G85" s="32">
        <f t="shared" si="138"/>
        <v>4.1958311915033741E-2</v>
      </c>
      <c r="H85" s="32">
        <f t="shared" si="138"/>
        <v>2.9957590514921417E-2</v>
      </c>
      <c r="I85" s="32">
        <f t="shared" si="138"/>
        <v>-0.1964649872317934</v>
      </c>
      <c r="J85" s="32">
        <f t="shared" si="138"/>
        <v>-9.6114024541324783E-2</v>
      </c>
      <c r="K85" s="32">
        <f t="shared" si="138"/>
        <v>-0.24667363453649427</v>
      </c>
      <c r="L85" s="32">
        <f t="shared" si="138"/>
        <v>5.4939479183571116E-2</v>
      </c>
      <c r="M85" s="32">
        <f t="shared" si="138"/>
        <v>0.10322710903602328</v>
      </c>
    </row>
    <row r="86" spans="1:33" x14ac:dyDescent="0.2">
      <c r="B86" s="32" t="e">
        <f t="shared" ref="B86:M86" si="139">+B12/$P12*1-1</f>
        <v>#DIV/0!</v>
      </c>
      <c r="C86" s="32" t="e">
        <f t="shared" si="139"/>
        <v>#DIV/0!</v>
      </c>
      <c r="D86" s="32" t="e">
        <f t="shared" si="139"/>
        <v>#DIV/0!</v>
      </c>
      <c r="E86" s="32" t="e">
        <f t="shared" si="139"/>
        <v>#DIV/0!</v>
      </c>
      <c r="F86" s="32" t="e">
        <f t="shared" si="139"/>
        <v>#DIV/0!</v>
      </c>
      <c r="G86" s="32" t="e">
        <f t="shared" si="139"/>
        <v>#DIV/0!</v>
      </c>
      <c r="H86" s="32" t="e">
        <f t="shared" si="139"/>
        <v>#DIV/0!</v>
      </c>
      <c r="I86" s="32" t="e">
        <f t="shared" si="139"/>
        <v>#DIV/0!</v>
      </c>
      <c r="J86" s="32" t="e">
        <f t="shared" si="139"/>
        <v>#DIV/0!</v>
      </c>
      <c r="K86" s="32" t="e">
        <f t="shared" si="139"/>
        <v>#DIV/0!</v>
      </c>
      <c r="L86" s="32" t="e">
        <f t="shared" si="139"/>
        <v>#DIV/0!</v>
      </c>
      <c r="M86" s="32" t="e">
        <f t="shared" si="139"/>
        <v>#DIV/0!</v>
      </c>
    </row>
    <row r="87" spans="1:33" x14ac:dyDescent="0.2">
      <c r="B87" s="32">
        <f t="shared" ref="B87:M87" si="140">+B13/$P13*1-1</f>
        <v>0.14841781529464537</v>
      </c>
      <c r="C87" s="32">
        <f t="shared" si="140"/>
        <v>-0.42207562530793297</v>
      </c>
      <c r="D87" s="32">
        <f t="shared" si="140"/>
        <v>0.43434736243145977</v>
      </c>
      <c r="E87" s="32">
        <f t="shared" si="140"/>
        <v>-0.42249246303463561</v>
      </c>
      <c r="F87" s="32">
        <f t="shared" si="140"/>
        <v>0.42243177909349461</v>
      </c>
      <c r="G87" s="32">
        <f t="shared" si="140"/>
        <v>-0.21092909830089601</v>
      </c>
      <c r="H87" s="32">
        <f t="shared" si="140"/>
        <v>-0.26870776263542673</v>
      </c>
      <c r="I87" s="32">
        <f t="shared" si="140"/>
        <v>0.47036666018973805</v>
      </c>
      <c r="J87" s="32">
        <f t="shared" si="140"/>
        <v>-1.0905288466347862E-2</v>
      </c>
      <c r="K87" s="32">
        <f t="shared" si="140"/>
        <v>-0.19653945188223898</v>
      </c>
      <c r="L87" s="32">
        <f t="shared" si="140"/>
        <v>0.45323769031885108</v>
      </c>
      <c r="M87" s="32">
        <f t="shared" si="140"/>
        <v>2.5280161392783995E-2</v>
      </c>
    </row>
    <row r="88" spans="1:33" x14ac:dyDescent="0.2">
      <c r="B88" s="32">
        <f t="shared" ref="B88:M88" si="141">+B14/$P14*1-1</f>
        <v>-0.25190599525448998</v>
      </c>
      <c r="C88" s="32">
        <f t="shared" si="141"/>
        <v>-0.42867364628680538</v>
      </c>
      <c r="D88" s="32">
        <f t="shared" si="141"/>
        <v>-0.12937536502232949</v>
      </c>
      <c r="E88" s="32">
        <f t="shared" si="141"/>
        <v>-0.49617854364044556</v>
      </c>
      <c r="F88" s="32">
        <f t="shared" si="141"/>
        <v>-5.5348025143404644E-3</v>
      </c>
      <c r="G88" s="32">
        <f t="shared" si="141"/>
        <v>-0.32234951333106399</v>
      </c>
      <c r="H88" s="32">
        <f t="shared" si="141"/>
        <v>-0.1039313218811897</v>
      </c>
      <c r="I88" s="32">
        <f t="shared" si="141"/>
        <v>7.0196517404770509E-2</v>
      </c>
      <c r="J88" s="32">
        <f t="shared" si="141"/>
        <v>-1.8938918407614191E-2</v>
      </c>
      <c r="K88" s="32">
        <f t="shared" si="141"/>
        <v>-0.35804920715431909</v>
      </c>
      <c r="L88" s="32">
        <f t="shared" si="141"/>
        <v>2.2738291409256424</v>
      </c>
      <c r="M88" s="32">
        <f t="shared" si="141"/>
        <v>-0.23462314735215783</v>
      </c>
    </row>
    <row r="89" spans="1:33" x14ac:dyDescent="0.2">
      <c r="B89" s="32" t="e">
        <f t="shared" ref="B89:M89" si="142">+B15/$P15*1-1</f>
        <v>#DIV/0!</v>
      </c>
      <c r="C89" s="32" t="e">
        <f t="shared" si="142"/>
        <v>#DIV/0!</v>
      </c>
      <c r="D89" s="32" t="e">
        <f t="shared" si="142"/>
        <v>#DIV/0!</v>
      </c>
      <c r="E89" s="32" t="e">
        <f t="shared" si="142"/>
        <v>#DIV/0!</v>
      </c>
      <c r="F89" s="32" t="e">
        <f t="shared" si="142"/>
        <v>#DIV/0!</v>
      </c>
      <c r="G89" s="32" t="e">
        <f t="shared" si="142"/>
        <v>#DIV/0!</v>
      </c>
      <c r="H89" s="32" t="e">
        <f t="shared" si="142"/>
        <v>#DIV/0!</v>
      </c>
      <c r="I89" s="32" t="e">
        <f t="shared" si="142"/>
        <v>#DIV/0!</v>
      </c>
      <c r="J89" s="32" t="e">
        <f t="shared" si="142"/>
        <v>#DIV/0!</v>
      </c>
      <c r="K89" s="32" t="e">
        <f t="shared" si="142"/>
        <v>#DIV/0!</v>
      </c>
      <c r="L89" s="32" t="e">
        <f t="shared" si="142"/>
        <v>#DIV/0!</v>
      </c>
      <c r="M89" s="32" t="e">
        <f t="shared" si="142"/>
        <v>#DIV/0!</v>
      </c>
    </row>
    <row r="90" spans="1:33" x14ac:dyDescent="0.2">
      <c r="B90" s="32">
        <f t="shared" ref="B90:M90" si="143">+B16/$P16*1-1</f>
        <v>0.80261499197851349</v>
      </c>
      <c r="C90" s="32">
        <f t="shared" si="143"/>
        <v>-0.85277799074664018</v>
      </c>
      <c r="D90" s="32">
        <f t="shared" si="143"/>
        <v>-0.38529285696304916</v>
      </c>
      <c r="E90" s="32">
        <f t="shared" si="143"/>
        <v>1.2088691192480163</v>
      </c>
      <c r="F90" s="32">
        <f t="shared" si="143"/>
        <v>-0.12802733960791324</v>
      </c>
      <c r="G90" s="32">
        <f t="shared" si="143"/>
        <v>-0.76330516741900556</v>
      </c>
      <c r="H90" s="32">
        <f t="shared" si="143"/>
        <v>-0.79171698894187759</v>
      </c>
      <c r="I90" s="32">
        <f t="shared" si="143"/>
        <v>-0.75255303049199407</v>
      </c>
      <c r="J90" s="32">
        <f t="shared" si="143"/>
        <v>-0.82145735301403178</v>
      </c>
      <c r="K90" s="32">
        <f t="shared" si="143"/>
        <v>-0.81215640571192838</v>
      </c>
      <c r="L90" s="32">
        <f t="shared" si="143"/>
        <v>1.2676692538264569</v>
      </c>
      <c r="M90" s="32">
        <f t="shared" si="143"/>
        <v>1.9001064282355413</v>
      </c>
    </row>
    <row r="91" spans="1:33" s="33" customFormat="1" ht="6" customHeight="1" x14ac:dyDescent="0.2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33" x14ac:dyDescent="0.2">
      <c r="B92" s="32">
        <f t="shared" ref="B92:M92" si="144">+B18/$P18*1-1</f>
        <v>0.59289701824234831</v>
      </c>
      <c r="C92" s="32">
        <f t="shared" si="144"/>
        <v>-0.28176374606486609</v>
      </c>
      <c r="D92" s="32">
        <f t="shared" si="144"/>
        <v>0.22547054923018006</v>
      </c>
      <c r="E92" s="32">
        <f t="shared" si="144"/>
        <v>4.8998771318570888E-2</v>
      </c>
      <c r="F92" s="32">
        <f t="shared" si="144"/>
        <v>-0.20151731142891038</v>
      </c>
      <c r="G92" s="32">
        <f t="shared" si="144"/>
        <v>0.19379604777268278</v>
      </c>
      <c r="H92" s="32">
        <f t="shared" si="144"/>
        <v>-0.45898457120262715</v>
      </c>
      <c r="I92" s="32">
        <f t="shared" si="144"/>
        <v>-0.48173285863960391</v>
      </c>
      <c r="J92" s="32">
        <f t="shared" si="144"/>
        <v>0.1473527491141966</v>
      </c>
      <c r="K92" s="32">
        <f t="shared" si="144"/>
        <v>6.7303497153902159E-2</v>
      </c>
      <c r="L92" s="32">
        <f t="shared" si="144"/>
        <v>-0.12305900387213919</v>
      </c>
      <c r="M92" s="32">
        <f t="shared" si="144"/>
        <v>6.9721546947355328E-2</v>
      </c>
    </row>
    <row r="93" spans="1:33" x14ac:dyDescent="0.2">
      <c r="B93" s="32" t="e">
        <f t="shared" ref="B93:M93" si="145">+B19/$P19*1-1</f>
        <v>#DIV/0!</v>
      </c>
      <c r="C93" s="32" t="e">
        <f t="shared" si="145"/>
        <v>#DIV/0!</v>
      </c>
      <c r="D93" s="32" t="e">
        <f t="shared" si="145"/>
        <v>#DIV/0!</v>
      </c>
      <c r="E93" s="32" t="e">
        <f t="shared" si="145"/>
        <v>#DIV/0!</v>
      </c>
      <c r="F93" s="32" t="e">
        <f t="shared" si="145"/>
        <v>#DIV/0!</v>
      </c>
      <c r="G93" s="32" t="e">
        <f t="shared" si="145"/>
        <v>#DIV/0!</v>
      </c>
      <c r="H93" s="32" t="e">
        <f t="shared" si="145"/>
        <v>#DIV/0!</v>
      </c>
      <c r="I93" s="32" t="e">
        <f t="shared" si="145"/>
        <v>#DIV/0!</v>
      </c>
      <c r="J93" s="32" t="e">
        <f t="shared" si="145"/>
        <v>#DIV/0!</v>
      </c>
      <c r="K93" s="32" t="e">
        <f t="shared" si="145"/>
        <v>#DIV/0!</v>
      </c>
      <c r="L93" s="32" t="e">
        <f t="shared" si="145"/>
        <v>#DIV/0!</v>
      </c>
      <c r="M93" s="32" t="e">
        <f t="shared" si="145"/>
        <v>#DIV/0!</v>
      </c>
    </row>
    <row r="94" spans="1:33" x14ac:dyDescent="0.2">
      <c r="B94" s="32" t="e">
        <f t="shared" ref="B94:M94" si="146">+B20/$P20*1-1</f>
        <v>#DIV/0!</v>
      </c>
      <c r="C94" s="32" t="e">
        <f t="shared" si="146"/>
        <v>#DIV/0!</v>
      </c>
      <c r="D94" s="32" t="e">
        <f t="shared" si="146"/>
        <v>#DIV/0!</v>
      </c>
      <c r="E94" s="32" t="e">
        <f t="shared" si="146"/>
        <v>#DIV/0!</v>
      </c>
      <c r="F94" s="32" t="e">
        <f t="shared" si="146"/>
        <v>#DIV/0!</v>
      </c>
      <c r="G94" s="32" t="e">
        <f t="shared" si="146"/>
        <v>#DIV/0!</v>
      </c>
      <c r="H94" s="32" t="e">
        <f t="shared" si="146"/>
        <v>#DIV/0!</v>
      </c>
      <c r="I94" s="32" t="e">
        <f t="shared" si="146"/>
        <v>#DIV/0!</v>
      </c>
      <c r="J94" s="32" t="e">
        <f t="shared" si="146"/>
        <v>#DIV/0!</v>
      </c>
      <c r="K94" s="32" t="e">
        <f t="shared" si="146"/>
        <v>#DIV/0!</v>
      </c>
      <c r="L94" s="32" t="e">
        <f t="shared" si="146"/>
        <v>#DIV/0!</v>
      </c>
      <c r="M94" s="32" t="e">
        <f t="shared" si="146"/>
        <v>#DIV/0!</v>
      </c>
    </row>
    <row r="95" spans="1:33" x14ac:dyDescent="0.2">
      <c r="B95" s="32">
        <f t="shared" ref="B95:M95" si="147">+B21/$P21*1-1</f>
        <v>1.0536588506019822</v>
      </c>
      <c r="C95" s="32">
        <f t="shared" si="147"/>
        <v>0.48683340825481647</v>
      </c>
      <c r="D95" s="32">
        <f t="shared" si="147"/>
        <v>0.53681730887577883</v>
      </c>
      <c r="E95" s="32">
        <f t="shared" si="147"/>
        <v>0.62826129961227695</v>
      </c>
      <c r="F95" s="32">
        <f t="shared" si="147"/>
        <v>0.57794986613586352</v>
      </c>
      <c r="G95" s="32">
        <f t="shared" si="147"/>
        <v>0.19533181899114349</v>
      </c>
      <c r="H95" s="32">
        <f t="shared" si="147"/>
        <v>-0.58950585695529933</v>
      </c>
      <c r="I95" s="32">
        <f t="shared" si="147"/>
        <v>-0.21857025700298871</v>
      </c>
      <c r="J95" s="32">
        <f t="shared" si="147"/>
        <v>-0.52838583924899618</v>
      </c>
      <c r="K95" s="32">
        <f t="shared" si="147"/>
        <v>-0.32941957489200868</v>
      </c>
      <c r="L95" s="32">
        <f t="shared" si="147"/>
        <v>-0.5701575496925928</v>
      </c>
      <c r="M95" s="32">
        <f t="shared" si="147"/>
        <v>-0.66486360854411097</v>
      </c>
    </row>
    <row r="96" spans="1:33" x14ac:dyDescent="0.2">
      <c r="B96" s="32" t="e">
        <f t="shared" ref="B96:M96" si="148">+B22/$P22*1-1</f>
        <v>#DIV/0!</v>
      </c>
      <c r="C96" s="32" t="e">
        <f t="shared" si="148"/>
        <v>#DIV/0!</v>
      </c>
      <c r="D96" s="32" t="e">
        <f t="shared" si="148"/>
        <v>#DIV/0!</v>
      </c>
      <c r="E96" s="32" t="e">
        <f t="shared" si="148"/>
        <v>#DIV/0!</v>
      </c>
      <c r="F96" s="32" t="e">
        <f t="shared" si="148"/>
        <v>#DIV/0!</v>
      </c>
      <c r="G96" s="32" t="e">
        <f t="shared" si="148"/>
        <v>#DIV/0!</v>
      </c>
      <c r="H96" s="32" t="e">
        <f t="shared" si="148"/>
        <v>#DIV/0!</v>
      </c>
      <c r="I96" s="32" t="e">
        <f t="shared" si="148"/>
        <v>#DIV/0!</v>
      </c>
      <c r="J96" s="32" t="e">
        <f t="shared" si="148"/>
        <v>#DIV/0!</v>
      </c>
      <c r="K96" s="32" t="e">
        <f t="shared" si="148"/>
        <v>#DIV/0!</v>
      </c>
      <c r="L96" s="32" t="e">
        <f t="shared" si="148"/>
        <v>#DIV/0!</v>
      </c>
      <c r="M96" s="32" t="e">
        <f t="shared" si="148"/>
        <v>#DIV/0!</v>
      </c>
    </row>
    <row r="97" spans="2:13" x14ac:dyDescent="0.2">
      <c r="B97" s="32">
        <f t="shared" ref="B97:M97" si="149">+B23/$P23*1-1</f>
        <v>-1</v>
      </c>
      <c r="C97" s="32">
        <f t="shared" si="149"/>
        <v>-1</v>
      </c>
      <c r="D97" s="32">
        <f t="shared" si="149"/>
        <v>-1</v>
      </c>
      <c r="E97" s="32">
        <f t="shared" si="149"/>
        <v>-1</v>
      </c>
      <c r="F97" s="32">
        <f t="shared" si="149"/>
        <v>-1</v>
      </c>
      <c r="G97" s="32">
        <f t="shared" si="149"/>
        <v>-1</v>
      </c>
      <c r="H97" s="32">
        <f t="shared" si="149"/>
        <v>-1</v>
      </c>
      <c r="I97" s="32">
        <f t="shared" si="149"/>
        <v>-1</v>
      </c>
      <c r="J97" s="32">
        <f t="shared" si="149"/>
        <v>-1</v>
      </c>
      <c r="K97" s="32">
        <f t="shared" si="149"/>
        <v>10</v>
      </c>
      <c r="L97" s="32">
        <f t="shared" si="149"/>
        <v>-1</v>
      </c>
      <c r="M97" s="32">
        <f t="shared" si="149"/>
        <v>-1</v>
      </c>
    </row>
    <row r="98" spans="2:13" x14ac:dyDescent="0.2">
      <c r="B98" s="32">
        <f t="shared" ref="B98:M98" si="150">+B24/$P24*1-1</f>
        <v>0.59703776417213339</v>
      </c>
      <c r="C98" s="32">
        <f t="shared" si="150"/>
        <v>0.35487672045277829</v>
      </c>
      <c r="D98" s="32">
        <f t="shared" si="150"/>
        <v>0.35609270650893565</v>
      </c>
      <c r="E98" s="32">
        <f t="shared" si="150"/>
        <v>0.43504926049958748</v>
      </c>
      <c r="F98" s="32">
        <f t="shared" si="150"/>
        <v>7.6393524710109588</v>
      </c>
      <c r="G98" s="32">
        <f t="shared" si="150"/>
        <v>-0.26746936485597972</v>
      </c>
      <c r="H98" s="32">
        <f t="shared" si="150"/>
        <v>0.52636612851076614</v>
      </c>
      <c r="I98" s="32">
        <f t="shared" si="150"/>
        <v>0.50614538583874058</v>
      </c>
      <c r="J98" s="32">
        <f t="shared" si="150"/>
        <v>-1</v>
      </c>
      <c r="K98" s="32">
        <f t="shared" si="150"/>
        <v>-6.0235192472167798E-3</v>
      </c>
      <c r="L98" s="32">
        <f t="shared" si="150"/>
        <v>-1</v>
      </c>
      <c r="M98" s="32">
        <f t="shared" si="150"/>
        <v>-0.50207508187974426</v>
      </c>
    </row>
    <row r="99" spans="2:13" x14ac:dyDescent="0.2">
      <c r="B99" s="32">
        <f t="shared" ref="B99:M99" si="151">+B25/$P25*1-1</f>
        <v>1.7648950006232464</v>
      </c>
      <c r="C99" s="32">
        <f t="shared" si="151"/>
        <v>1.7608591862989278</v>
      </c>
      <c r="D99" s="32">
        <f t="shared" si="151"/>
        <v>-1</v>
      </c>
      <c r="E99" s="32">
        <f t="shared" si="151"/>
        <v>1.7733288177368864</v>
      </c>
      <c r="F99" s="32">
        <f t="shared" si="151"/>
        <v>1.7712850399700839</v>
      </c>
      <c r="G99" s="32">
        <f t="shared" si="151"/>
        <v>1.7009169953409393</v>
      </c>
      <c r="H99" s="32">
        <f t="shared" si="151"/>
        <v>-1</v>
      </c>
      <c r="I99" s="32">
        <f t="shared" si="151"/>
        <v>-1</v>
      </c>
      <c r="J99" s="32">
        <f t="shared" si="151"/>
        <v>-1</v>
      </c>
      <c r="K99" s="32">
        <f t="shared" si="151"/>
        <v>-1</v>
      </c>
      <c r="L99" s="32">
        <f t="shared" si="151"/>
        <v>-1</v>
      </c>
      <c r="M99" s="32">
        <f t="shared" si="151"/>
        <v>-1</v>
      </c>
    </row>
    <row r="100" spans="2:13" x14ac:dyDescent="0.2">
      <c r="B100" s="32" t="e">
        <f t="shared" ref="B100:M100" si="152">+B26/$P26*1-1</f>
        <v>#DIV/0!</v>
      </c>
      <c r="C100" s="32" t="e">
        <f t="shared" si="152"/>
        <v>#DIV/0!</v>
      </c>
      <c r="D100" s="32" t="e">
        <f t="shared" si="152"/>
        <v>#DIV/0!</v>
      </c>
      <c r="E100" s="32" t="e">
        <f t="shared" si="152"/>
        <v>#DIV/0!</v>
      </c>
      <c r="F100" s="32" t="e">
        <f t="shared" si="152"/>
        <v>#DIV/0!</v>
      </c>
      <c r="G100" s="32" t="e">
        <f t="shared" si="152"/>
        <v>#DIV/0!</v>
      </c>
      <c r="H100" s="32" t="e">
        <f t="shared" si="152"/>
        <v>#DIV/0!</v>
      </c>
      <c r="I100" s="32" t="e">
        <f t="shared" si="152"/>
        <v>#DIV/0!</v>
      </c>
      <c r="J100" s="32" t="e">
        <f t="shared" si="152"/>
        <v>#DIV/0!</v>
      </c>
      <c r="K100" s="32" t="e">
        <f t="shared" si="152"/>
        <v>#DIV/0!</v>
      </c>
      <c r="L100" s="32" t="e">
        <f t="shared" si="152"/>
        <v>#DIV/0!</v>
      </c>
      <c r="M100" s="32" t="e">
        <f t="shared" si="152"/>
        <v>#DIV/0!</v>
      </c>
    </row>
    <row r="101" spans="2:13" x14ac:dyDescent="0.2">
      <c r="B101" s="32" t="e">
        <f t="shared" ref="B101:M101" si="153">+B27/$P27*1-1</f>
        <v>#DIV/0!</v>
      </c>
      <c r="C101" s="32" t="e">
        <f t="shared" si="153"/>
        <v>#DIV/0!</v>
      </c>
      <c r="D101" s="32" t="e">
        <f t="shared" si="153"/>
        <v>#DIV/0!</v>
      </c>
      <c r="E101" s="32" t="e">
        <f t="shared" si="153"/>
        <v>#DIV/0!</v>
      </c>
      <c r="F101" s="32" t="e">
        <f t="shared" si="153"/>
        <v>#DIV/0!</v>
      </c>
      <c r="G101" s="32" t="e">
        <f t="shared" si="153"/>
        <v>#DIV/0!</v>
      </c>
      <c r="H101" s="32" t="e">
        <f t="shared" si="153"/>
        <v>#DIV/0!</v>
      </c>
      <c r="I101" s="32" t="e">
        <f t="shared" si="153"/>
        <v>#DIV/0!</v>
      </c>
      <c r="J101" s="32" t="e">
        <f t="shared" si="153"/>
        <v>#DIV/0!</v>
      </c>
      <c r="K101" s="32" t="e">
        <f t="shared" si="153"/>
        <v>#DIV/0!</v>
      </c>
      <c r="L101" s="32" t="e">
        <f t="shared" si="153"/>
        <v>#DIV/0!</v>
      </c>
      <c r="M101" s="32" t="e">
        <f t="shared" si="153"/>
        <v>#DIV/0!</v>
      </c>
    </row>
    <row r="102" spans="2:13" x14ac:dyDescent="0.2">
      <c r="B102" s="32">
        <f t="shared" ref="B102:M102" si="154">+B28/$P28*1-1</f>
        <v>0.25998163590464007</v>
      </c>
      <c r="C102" s="32">
        <f t="shared" si="154"/>
        <v>-0.53903274545023239</v>
      </c>
      <c r="D102" s="32">
        <f t="shared" si="154"/>
        <v>0.62564247281532515</v>
      </c>
      <c r="E102" s="32">
        <f t="shared" si="154"/>
        <v>0.25842788648565729</v>
      </c>
      <c r="F102" s="32">
        <f t="shared" si="154"/>
        <v>-0.559695914753357</v>
      </c>
      <c r="G102" s="32">
        <f t="shared" si="154"/>
        <v>0.62129691789723451</v>
      </c>
      <c r="H102" s="32">
        <f t="shared" si="154"/>
        <v>-0.63043877704611639</v>
      </c>
      <c r="I102" s="32">
        <f t="shared" si="154"/>
        <v>-0.58655968123288715</v>
      </c>
      <c r="J102" s="32">
        <f t="shared" si="154"/>
        <v>-8.9062357136835191E-2</v>
      </c>
      <c r="K102" s="32">
        <f t="shared" si="154"/>
        <v>6.8102502372653362E-2</v>
      </c>
      <c r="L102" s="32">
        <f t="shared" si="154"/>
        <v>8.7930915555506139E-2</v>
      </c>
      <c r="M102" s="32">
        <f t="shared" si="154"/>
        <v>-7.6288770164944064E-2</v>
      </c>
    </row>
    <row r="103" spans="2:13" x14ac:dyDescent="0.2">
      <c r="B103" s="32">
        <f t="shared" ref="B103:M103" si="155">+B29/$P29*1-1</f>
        <v>-1</v>
      </c>
      <c r="C103" s="32">
        <f t="shared" si="155"/>
        <v>-0.41506271037041931</v>
      </c>
      <c r="D103" s="32">
        <f t="shared" si="155"/>
        <v>-0.70861605248200465</v>
      </c>
      <c r="E103" s="32">
        <f t="shared" si="155"/>
        <v>-0.709041460080578</v>
      </c>
      <c r="F103" s="32">
        <f t="shared" si="155"/>
        <v>4.6724512166640579</v>
      </c>
      <c r="G103" s="32">
        <f t="shared" si="155"/>
        <v>-0.41719158995462158</v>
      </c>
      <c r="H103" s="32">
        <f t="shared" si="155"/>
        <v>2.0821940719174901</v>
      </c>
      <c r="I103" s="32">
        <f t="shared" si="155"/>
        <v>1.1075557981247575</v>
      </c>
      <c r="J103" s="32">
        <f t="shared" si="155"/>
        <v>0.24190289958555833</v>
      </c>
      <c r="K103" s="32">
        <f t="shared" si="155"/>
        <v>-6.2420068657873307E-2</v>
      </c>
      <c r="L103" s="32">
        <f t="shared" si="155"/>
        <v>-5.5320734058306509E-2</v>
      </c>
      <c r="M103" s="32">
        <f t="shared" si="155"/>
        <v>-6.4000154024002609E-2</v>
      </c>
    </row>
    <row r="104" spans="2:13" x14ac:dyDescent="0.2">
      <c r="B104" s="32" t="e">
        <f t="shared" ref="B104:M104" si="156">+B30/$P30*1-1</f>
        <v>#DIV/0!</v>
      </c>
      <c r="C104" s="32" t="e">
        <f t="shared" si="156"/>
        <v>#DIV/0!</v>
      </c>
      <c r="D104" s="32" t="e">
        <f t="shared" si="156"/>
        <v>#DIV/0!</v>
      </c>
      <c r="E104" s="32" t="e">
        <f t="shared" si="156"/>
        <v>#DIV/0!</v>
      </c>
      <c r="F104" s="32" t="e">
        <f t="shared" si="156"/>
        <v>#DIV/0!</v>
      </c>
      <c r="G104" s="32" t="e">
        <f t="shared" si="156"/>
        <v>#DIV/0!</v>
      </c>
      <c r="H104" s="32" t="e">
        <f t="shared" si="156"/>
        <v>#DIV/0!</v>
      </c>
      <c r="I104" s="32" t="e">
        <f t="shared" si="156"/>
        <v>#DIV/0!</v>
      </c>
      <c r="J104" s="32" t="e">
        <f t="shared" si="156"/>
        <v>#DIV/0!</v>
      </c>
      <c r="K104" s="32" t="e">
        <f t="shared" si="156"/>
        <v>#DIV/0!</v>
      </c>
      <c r="L104" s="32" t="e">
        <f t="shared" si="156"/>
        <v>#DIV/0!</v>
      </c>
      <c r="M104" s="32" t="e">
        <f t="shared" si="156"/>
        <v>#DIV/0!</v>
      </c>
    </row>
    <row r="105" spans="2:13" x14ac:dyDescent="0.2">
      <c r="B105" s="32">
        <f t="shared" ref="B105:M105" si="157">+B31/$P31*1-1</f>
        <v>1.2614920462519836</v>
      </c>
      <c r="C105" s="32">
        <f t="shared" si="157"/>
        <v>0.10771608365039231</v>
      </c>
      <c r="D105" s="32">
        <f t="shared" si="157"/>
        <v>-0.33306234579382965</v>
      </c>
      <c r="E105" s="32">
        <f t="shared" si="157"/>
        <v>-0.25176252387391951</v>
      </c>
      <c r="F105" s="32">
        <f t="shared" si="157"/>
        <v>-0.17404723515775467</v>
      </c>
      <c r="G105" s="32">
        <f t="shared" si="157"/>
        <v>-0.38627387088695886</v>
      </c>
      <c r="H105" s="32">
        <f t="shared" si="157"/>
        <v>-0.28279198865678457</v>
      </c>
      <c r="I105" s="32">
        <f t="shared" si="157"/>
        <v>-0.39976837508140084</v>
      </c>
      <c r="J105" s="32">
        <f t="shared" si="157"/>
        <v>0.68916113674061541</v>
      </c>
      <c r="K105" s="32">
        <f t="shared" si="157"/>
        <v>-0.50197300344071771</v>
      </c>
      <c r="L105" s="32">
        <f t="shared" si="157"/>
        <v>-0.34734166779227971</v>
      </c>
      <c r="M105" s="32">
        <f t="shared" si="157"/>
        <v>0.44460450888290071</v>
      </c>
    </row>
    <row r="106" spans="2:13" s="33" customFormat="1" ht="5.25" customHeight="1" x14ac:dyDescent="0.2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</row>
    <row r="107" spans="2:13" x14ac:dyDescent="0.2">
      <c r="B107" s="32">
        <f t="shared" ref="B107:M107" si="158">+B33/$P33*1-1</f>
        <v>-4.8294974156766535E-2</v>
      </c>
      <c r="C107" s="32">
        <f t="shared" si="158"/>
        <v>-5.0848221855943065E-2</v>
      </c>
      <c r="D107" s="32">
        <f t="shared" si="158"/>
        <v>-8.9223521731438438E-2</v>
      </c>
      <c r="E107" s="32">
        <f t="shared" si="158"/>
        <v>-7.1876708188809868E-2</v>
      </c>
      <c r="F107" s="32">
        <f t="shared" si="158"/>
        <v>0.23952230466255386</v>
      </c>
      <c r="G107" s="32">
        <f t="shared" si="158"/>
        <v>2.3547619776814299E-2</v>
      </c>
      <c r="H107" s="32">
        <f t="shared" si="158"/>
        <v>8.5352279289792055E-2</v>
      </c>
      <c r="I107" s="32">
        <f t="shared" si="158"/>
        <v>6.3684728106754962E-2</v>
      </c>
      <c r="J107" s="32">
        <f t="shared" si="158"/>
        <v>1.2439878184321573E-2</v>
      </c>
      <c r="K107" s="32">
        <f t="shared" si="158"/>
        <v>4.3310124647817361E-2</v>
      </c>
      <c r="L107" s="32">
        <f t="shared" si="158"/>
        <v>3.5890588487960562E-2</v>
      </c>
      <c r="M107" s="32">
        <f t="shared" si="158"/>
        <v>-3.9817925605014626E-3</v>
      </c>
    </row>
    <row r="108" spans="2:13" x14ac:dyDescent="0.2">
      <c r="B108" s="32" t="e">
        <f t="shared" ref="B108:M108" si="159">+B34/$P34*1-1</f>
        <v>#DIV/0!</v>
      </c>
      <c r="C108" s="32" t="e">
        <f t="shared" si="159"/>
        <v>#DIV/0!</v>
      </c>
      <c r="D108" s="32" t="e">
        <f t="shared" si="159"/>
        <v>#DIV/0!</v>
      </c>
      <c r="E108" s="32" t="e">
        <f t="shared" si="159"/>
        <v>#DIV/0!</v>
      </c>
      <c r="F108" s="32" t="e">
        <f t="shared" si="159"/>
        <v>#DIV/0!</v>
      </c>
      <c r="G108" s="32" t="e">
        <f t="shared" si="159"/>
        <v>#DIV/0!</v>
      </c>
      <c r="H108" s="32" t="e">
        <f t="shared" si="159"/>
        <v>#DIV/0!</v>
      </c>
      <c r="I108" s="32" t="e">
        <f t="shared" si="159"/>
        <v>#DIV/0!</v>
      </c>
      <c r="J108" s="32" t="e">
        <f t="shared" si="159"/>
        <v>#DIV/0!</v>
      </c>
      <c r="K108" s="32" t="e">
        <f t="shared" si="159"/>
        <v>#DIV/0!</v>
      </c>
      <c r="L108" s="32" t="e">
        <f t="shared" si="159"/>
        <v>#DIV/0!</v>
      </c>
      <c r="M108" s="32" t="e">
        <f t="shared" si="159"/>
        <v>#DIV/0!</v>
      </c>
    </row>
    <row r="109" spans="2:13" x14ac:dyDescent="0.2">
      <c r="B109" s="32" t="e">
        <f t="shared" ref="B109:M109" si="160">+B35/$P35*1-1</f>
        <v>#DIV/0!</v>
      </c>
      <c r="C109" s="32" t="e">
        <f t="shared" si="160"/>
        <v>#DIV/0!</v>
      </c>
      <c r="D109" s="32" t="e">
        <f t="shared" si="160"/>
        <v>#DIV/0!</v>
      </c>
      <c r="E109" s="32" t="e">
        <f t="shared" si="160"/>
        <v>#DIV/0!</v>
      </c>
      <c r="F109" s="32" t="e">
        <f t="shared" si="160"/>
        <v>#DIV/0!</v>
      </c>
      <c r="G109" s="32" t="e">
        <f t="shared" si="160"/>
        <v>#DIV/0!</v>
      </c>
      <c r="H109" s="32" t="e">
        <f t="shared" si="160"/>
        <v>#DIV/0!</v>
      </c>
      <c r="I109" s="32" t="e">
        <f t="shared" si="160"/>
        <v>#DIV/0!</v>
      </c>
      <c r="J109" s="32" t="e">
        <f t="shared" si="160"/>
        <v>#DIV/0!</v>
      </c>
      <c r="K109" s="32" t="e">
        <f t="shared" si="160"/>
        <v>#DIV/0!</v>
      </c>
      <c r="L109" s="32" t="e">
        <f t="shared" si="160"/>
        <v>#DIV/0!</v>
      </c>
      <c r="M109" s="32" t="e">
        <f t="shared" si="160"/>
        <v>#DIV/0!</v>
      </c>
    </row>
    <row r="110" spans="2:13" x14ac:dyDescent="0.2">
      <c r="B110" s="32">
        <f t="shared" ref="B110:M110" si="161">+B36/$P36*1-1</f>
        <v>-7.3287780073386988E-2</v>
      </c>
      <c r="C110" s="32">
        <f t="shared" si="161"/>
        <v>0.30468755334014763</v>
      </c>
      <c r="D110" s="32">
        <f t="shared" si="161"/>
        <v>7.8966042935925795E-2</v>
      </c>
      <c r="E110" s="32">
        <f t="shared" si="161"/>
        <v>-1.8699591935088522E-3</v>
      </c>
      <c r="F110" s="32">
        <f t="shared" si="161"/>
        <v>-7.3031181187901972E-2</v>
      </c>
      <c r="G110" s="32">
        <f t="shared" si="161"/>
        <v>-0.14632712675879822</v>
      </c>
      <c r="H110" s="32">
        <f t="shared" si="161"/>
        <v>0.2446846254897046</v>
      </c>
      <c r="I110" s="32">
        <f t="shared" si="161"/>
        <v>-3.7746686964595821E-2</v>
      </c>
      <c r="J110" s="32">
        <f t="shared" si="161"/>
        <v>-0.20110226802405751</v>
      </c>
      <c r="K110" s="32">
        <f t="shared" si="161"/>
        <v>-3.9722859915245712E-2</v>
      </c>
      <c r="L110" s="32">
        <f t="shared" si="161"/>
        <v>-7.0707168374293805E-2</v>
      </c>
      <c r="M110" s="32">
        <f t="shared" si="161"/>
        <v>-5.7574372461892787E-2</v>
      </c>
    </row>
    <row r="111" spans="2:13" x14ac:dyDescent="0.2">
      <c r="B111" s="32">
        <f t="shared" ref="B111:M111" si="162">+B37/$P37*1-1</f>
        <v>-0.16177175884005834</v>
      </c>
      <c r="C111" s="32">
        <f t="shared" si="162"/>
        <v>-0.48986877635316939</v>
      </c>
      <c r="D111" s="32">
        <f t="shared" si="162"/>
        <v>-0.3857225636102305</v>
      </c>
      <c r="E111" s="32">
        <f t="shared" si="162"/>
        <v>0.46591503205079388</v>
      </c>
      <c r="F111" s="32">
        <f t="shared" si="162"/>
        <v>-0.28558909497276508</v>
      </c>
      <c r="G111" s="32">
        <f t="shared" si="162"/>
        <v>7.4143224646785466E-2</v>
      </c>
      <c r="H111" s="32">
        <f t="shared" si="162"/>
        <v>0.3555901487333919</v>
      </c>
      <c r="I111" s="32">
        <f t="shared" si="162"/>
        <v>1.2625599157731759E-2</v>
      </c>
      <c r="J111" s="32">
        <f t="shared" si="162"/>
        <v>-0.37992998928483979</v>
      </c>
      <c r="K111" s="32">
        <f t="shared" si="162"/>
        <v>1.0293167974711395</v>
      </c>
      <c r="L111" s="32">
        <f t="shared" si="162"/>
        <v>-1.4525503101322057E-2</v>
      </c>
      <c r="M111" s="32">
        <f t="shared" si="162"/>
        <v>-0.50577221087022051</v>
      </c>
    </row>
    <row r="112" spans="2:13" x14ac:dyDescent="0.2">
      <c r="B112" s="32">
        <f t="shared" ref="B112:M112" si="163">+B38/$P38*1-1</f>
        <v>4.3742878208995242</v>
      </c>
      <c r="C112" s="32">
        <f t="shared" si="163"/>
        <v>-1</v>
      </c>
      <c r="D112" s="32">
        <f t="shared" si="163"/>
        <v>-1</v>
      </c>
      <c r="E112" s="32">
        <f t="shared" si="163"/>
        <v>-1</v>
      </c>
      <c r="F112" s="32">
        <f t="shared" si="163"/>
        <v>-1</v>
      </c>
      <c r="G112" s="32">
        <f t="shared" si="163"/>
        <v>-1</v>
      </c>
      <c r="H112" s="32">
        <f t="shared" si="163"/>
        <v>-1</v>
      </c>
      <c r="I112" s="32">
        <f t="shared" si="163"/>
        <v>4.6257121791004758</v>
      </c>
      <c r="J112" s="32">
        <f t="shared" si="163"/>
        <v>-1</v>
      </c>
      <c r="K112" s="32">
        <f t="shared" si="163"/>
        <v>-1</v>
      </c>
      <c r="L112" s="32">
        <f t="shared" si="163"/>
        <v>-1</v>
      </c>
      <c r="M112" s="32">
        <f t="shared" si="163"/>
        <v>-1</v>
      </c>
    </row>
    <row r="113" spans="2:13" x14ac:dyDescent="0.2">
      <c r="B113" s="32">
        <f t="shared" ref="B113:M113" si="164">+B39/$P39*1-1</f>
        <v>-4.267909509958967E-2</v>
      </c>
      <c r="C113" s="32">
        <f t="shared" si="164"/>
        <v>0.3298207297399256</v>
      </c>
      <c r="D113" s="32">
        <f t="shared" si="164"/>
        <v>7.2357706677548039E-2</v>
      </c>
      <c r="E113" s="32">
        <f t="shared" si="164"/>
        <v>-0.26119355565701941</v>
      </c>
      <c r="F113" s="32">
        <f t="shared" si="164"/>
        <v>-0.11384397282121406</v>
      </c>
      <c r="G113" s="32">
        <f t="shared" si="164"/>
        <v>-0.19475981340374937</v>
      </c>
      <c r="H113" s="32">
        <f t="shared" si="164"/>
        <v>0.36512778230991372</v>
      </c>
      <c r="I113" s="32">
        <f t="shared" si="164"/>
        <v>1.6692783038544823E-2</v>
      </c>
      <c r="J113" s="32">
        <f t="shared" si="164"/>
        <v>-0.1086979813121669</v>
      </c>
      <c r="K113" s="32">
        <f t="shared" si="164"/>
        <v>-9.0113413491595851E-2</v>
      </c>
      <c r="L113" s="32">
        <f t="shared" si="164"/>
        <v>-1.0356889217279397E-2</v>
      </c>
      <c r="M113" s="32">
        <f t="shared" si="164"/>
        <v>-7.6198253584531694E-2</v>
      </c>
    </row>
    <row r="114" spans="2:13" x14ac:dyDescent="0.2">
      <c r="B114" s="32">
        <f t="shared" ref="B114:M114" si="165">+B40/$P40*1-1</f>
        <v>-9.5254915946310637E-2</v>
      </c>
      <c r="C114" s="32">
        <f t="shared" si="165"/>
        <v>0.31315671369513853</v>
      </c>
      <c r="D114" s="32">
        <f t="shared" si="165"/>
        <v>0.10142752841104086</v>
      </c>
      <c r="E114" s="32">
        <f t="shared" si="165"/>
        <v>0.19404805619743026</v>
      </c>
      <c r="F114" s="32">
        <f t="shared" si="165"/>
        <v>-3.1706178814475683E-2</v>
      </c>
      <c r="G114" s="32">
        <f t="shared" si="165"/>
        <v>-0.11460151681811737</v>
      </c>
      <c r="H114" s="32">
        <f t="shared" si="165"/>
        <v>0.14169622859959552</v>
      </c>
      <c r="I114" s="32">
        <f t="shared" si="165"/>
        <v>-8.4379020638060354E-2</v>
      </c>
      <c r="J114" s="32">
        <f t="shared" si="165"/>
        <v>-0.27045246911033805</v>
      </c>
      <c r="K114" s="32">
        <f t="shared" si="165"/>
        <v>-3.7463205065414118E-2</v>
      </c>
      <c r="L114" s="32">
        <f t="shared" si="165"/>
        <v>-0.1223294791197217</v>
      </c>
      <c r="M114" s="32">
        <f t="shared" si="165"/>
        <v>-2.5847920205241071E-2</v>
      </c>
    </row>
    <row r="115" spans="2:13" x14ac:dyDescent="0.2">
      <c r="B115" s="32">
        <f t="shared" ref="B115:M115" si="166">+B41/$P41*1-1</f>
        <v>0.13171914784353533</v>
      </c>
      <c r="C115" s="32">
        <f t="shared" si="166"/>
        <v>-0.19958854593969255</v>
      </c>
      <c r="D115" s="32">
        <f t="shared" si="166"/>
        <v>-8.1203786521786392E-2</v>
      </c>
      <c r="E115" s="32">
        <f t="shared" si="166"/>
        <v>-0.3540356289049934</v>
      </c>
      <c r="F115" s="32">
        <f t="shared" si="166"/>
        <v>0.13893860775622513</v>
      </c>
      <c r="G115" s="32">
        <f t="shared" si="166"/>
        <v>0.21669053145520834</v>
      </c>
      <c r="H115" s="32">
        <f t="shared" si="166"/>
        <v>0.16146312936659868</v>
      </c>
      <c r="I115" s="32">
        <f t="shared" si="166"/>
        <v>3.8433836483050765E-2</v>
      </c>
      <c r="J115" s="32">
        <f t="shared" si="166"/>
        <v>-5.4595416838503219E-2</v>
      </c>
      <c r="K115" s="32">
        <f t="shared" si="166"/>
        <v>-0.32942585598188323</v>
      </c>
      <c r="L115" s="32">
        <f t="shared" si="166"/>
        <v>0.32411188081520947</v>
      </c>
      <c r="M115" s="32">
        <f t="shared" si="166"/>
        <v>0.14643070822325543</v>
      </c>
    </row>
    <row r="116" spans="2:13" x14ac:dyDescent="0.2">
      <c r="B116" s="32">
        <f t="shared" ref="B116:M116" si="167">+B42/$P42*1-1</f>
        <v>0.13171914784353533</v>
      </c>
      <c r="C116" s="32">
        <f t="shared" si="167"/>
        <v>-0.19958854593969255</v>
      </c>
      <c r="D116" s="32">
        <f t="shared" si="167"/>
        <v>-8.1203786521786392E-2</v>
      </c>
      <c r="E116" s="32">
        <f t="shared" si="167"/>
        <v>-0.3540356289049934</v>
      </c>
      <c r="F116" s="32">
        <f t="shared" si="167"/>
        <v>0.13893860775622513</v>
      </c>
      <c r="G116" s="32">
        <f t="shared" si="167"/>
        <v>0.21669053145520834</v>
      </c>
      <c r="H116" s="32">
        <f t="shared" si="167"/>
        <v>0.16146312936659868</v>
      </c>
      <c r="I116" s="32">
        <f t="shared" si="167"/>
        <v>3.8433836483050765E-2</v>
      </c>
      <c r="J116" s="32">
        <f t="shared" si="167"/>
        <v>-5.4595416838503219E-2</v>
      </c>
      <c r="K116" s="32">
        <f t="shared" si="167"/>
        <v>-0.32942585598188323</v>
      </c>
      <c r="L116" s="32">
        <f t="shared" si="167"/>
        <v>0.32411188081520947</v>
      </c>
      <c r="M116" s="32">
        <f t="shared" si="167"/>
        <v>0.14643070822325543</v>
      </c>
    </row>
    <row r="117" spans="2:13" x14ac:dyDescent="0.2">
      <c r="B117" s="32">
        <f t="shared" ref="B117:M117" si="168">+B43/$P43*1-1</f>
        <v>0.29031702114452695</v>
      </c>
      <c r="C117" s="32">
        <f t="shared" si="168"/>
        <v>-0.69143808721112854</v>
      </c>
      <c r="D117" s="32">
        <f t="shared" si="168"/>
        <v>-0.25567053663488304</v>
      </c>
      <c r="E117" s="32">
        <f t="shared" si="168"/>
        <v>-0.18986518411055031</v>
      </c>
      <c r="F117" s="32">
        <f t="shared" si="168"/>
        <v>2.0933542845173476</v>
      </c>
      <c r="G117" s="32">
        <f t="shared" si="168"/>
        <v>0.91455486783592366</v>
      </c>
      <c r="H117" s="32">
        <f t="shared" si="168"/>
        <v>0.25398788271916839</v>
      </c>
      <c r="I117" s="32">
        <f t="shared" si="168"/>
        <v>7.0048960182995001E-2</v>
      </c>
      <c r="J117" s="32">
        <f t="shared" si="168"/>
        <v>-0.31817316416912145</v>
      </c>
      <c r="K117" s="32">
        <f t="shared" si="168"/>
        <v>-2.5886603107007411E-2</v>
      </c>
      <c r="L117" s="32">
        <f t="shared" si="168"/>
        <v>-0.79790367795697625</v>
      </c>
      <c r="M117" s="32">
        <f t="shared" si="168"/>
        <v>0.750028521307051</v>
      </c>
    </row>
    <row r="118" spans="2:13" x14ac:dyDescent="0.2">
      <c r="B118" s="32">
        <f t="shared" ref="B118:M118" si="169">+B44/$P44*1-1</f>
        <v>-1</v>
      </c>
      <c r="C118" s="32">
        <f t="shared" si="169"/>
        <v>-1</v>
      </c>
      <c r="D118" s="32">
        <f t="shared" si="169"/>
        <v>2.7219229934842941</v>
      </c>
      <c r="E118" s="32">
        <f t="shared" si="169"/>
        <v>2.5153666424790102</v>
      </c>
      <c r="F118" s="32">
        <f t="shared" si="169"/>
        <v>-1</v>
      </c>
      <c r="G118" s="32">
        <f t="shared" si="169"/>
        <v>2.2081173275881416</v>
      </c>
      <c r="H118" s="32">
        <f t="shared" si="169"/>
        <v>-1</v>
      </c>
      <c r="I118" s="32">
        <f t="shared" si="169"/>
        <v>-1</v>
      </c>
      <c r="J118" s="32">
        <f t="shared" si="169"/>
        <v>-1</v>
      </c>
      <c r="K118" s="32">
        <f t="shared" si="169"/>
        <v>-1</v>
      </c>
      <c r="L118" s="32">
        <f t="shared" si="169"/>
        <v>-0.44540696355144616</v>
      </c>
      <c r="M118" s="32">
        <f t="shared" si="169"/>
        <v>-1</v>
      </c>
    </row>
    <row r="119" spans="2:13" x14ac:dyDescent="0.2">
      <c r="B119" s="32" t="e">
        <f t="shared" ref="B119:M119" si="170">+B45/$P45*1-1</f>
        <v>#DIV/0!</v>
      </c>
      <c r="C119" s="32" t="e">
        <f t="shared" si="170"/>
        <v>#DIV/0!</v>
      </c>
      <c r="D119" s="32" t="e">
        <f t="shared" si="170"/>
        <v>#DIV/0!</v>
      </c>
      <c r="E119" s="32" t="e">
        <f t="shared" si="170"/>
        <v>#DIV/0!</v>
      </c>
      <c r="F119" s="32" t="e">
        <f t="shared" si="170"/>
        <v>#DIV/0!</v>
      </c>
      <c r="G119" s="32" t="e">
        <f t="shared" si="170"/>
        <v>#DIV/0!</v>
      </c>
      <c r="H119" s="32" t="e">
        <f t="shared" si="170"/>
        <v>#DIV/0!</v>
      </c>
      <c r="I119" s="32" t="e">
        <f t="shared" si="170"/>
        <v>#DIV/0!</v>
      </c>
      <c r="J119" s="32" t="e">
        <f t="shared" si="170"/>
        <v>#DIV/0!</v>
      </c>
      <c r="K119" s="32" t="e">
        <f t="shared" si="170"/>
        <v>#DIV/0!</v>
      </c>
      <c r="L119" s="32" t="e">
        <f t="shared" si="170"/>
        <v>#DIV/0!</v>
      </c>
      <c r="M119" s="32" t="e">
        <f t="shared" si="170"/>
        <v>#DIV/0!</v>
      </c>
    </row>
    <row r="120" spans="2:13" x14ac:dyDescent="0.2">
      <c r="B120" s="32">
        <f t="shared" ref="B120:M120" si="171">+B46/$P46*1-1</f>
        <v>-1</v>
      </c>
      <c r="C120" s="32">
        <f t="shared" si="171"/>
        <v>-1</v>
      </c>
      <c r="D120" s="32">
        <f t="shared" si="171"/>
        <v>-1</v>
      </c>
      <c r="E120" s="32">
        <f t="shared" si="171"/>
        <v>-1</v>
      </c>
      <c r="F120" s="32">
        <f t="shared" si="171"/>
        <v>-1</v>
      </c>
      <c r="G120" s="32">
        <f t="shared" si="171"/>
        <v>-1</v>
      </c>
      <c r="H120" s="32">
        <f t="shared" si="171"/>
        <v>10</v>
      </c>
      <c r="I120" s="32">
        <f t="shared" si="171"/>
        <v>-1</v>
      </c>
      <c r="J120" s="32">
        <f t="shared" si="171"/>
        <v>-1</v>
      </c>
      <c r="K120" s="32">
        <f t="shared" si="171"/>
        <v>-1</v>
      </c>
      <c r="L120" s="32">
        <f t="shared" si="171"/>
        <v>-1</v>
      </c>
      <c r="M120" s="32">
        <f t="shared" si="171"/>
        <v>-1</v>
      </c>
    </row>
    <row r="121" spans="2:13" x14ac:dyDescent="0.2">
      <c r="B121" s="32">
        <f t="shared" ref="B121:M121" si="172">+B47/$P47*1-1</f>
        <v>0.33562202831560195</v>
      </c>
      <c r="C121" s="32">
        <f t="shared" si="172"/>
        <v>-0.68060400578575875</v>
      </c>
      <c r="D121" s="32">
        <f t="shared" si="172"/>
        <v>-0.2631035566196559</v>
      </c>
      <c r="E121" s="32">
        <f t="shared" si="172"/>
        <v>-0.19312477093315883</v>
      </c>
      <c r="F121" s="32">
        <f t="shared" si="172"/>
        <v>2.2019666919692962</v>
      </c>
      <c r="G121" s="32">
        <f t="shared" si="172"/>
        <v>0.95284420477224541</v>
      </c>
      <c r="H121" s="32">
        <f t="shared" si="172"/>
        <v>1.0998120732654826E-2</v>
      </c>
      <c r="I121" s="32">
        <f t="shared" si="172"/>
        <v>0.10762001831837553</v>
      </c>
      <c r="J121" s="32">
        <f t="shared" si="172"/>
        <v>-0.29423317951376171</v>
      </c>
      <c r="K121" s="32">
        <f t="shared" si="172"/>
        <v>8.3160104433677162E-3</v>
      </c>
      <c r="L121" s="32">
        <f t="shared" si="172"/>
        <v>-0.79580957318301704</v>
      </c>
      <c r="M121" s="32">
        <f t="shared" si="172"/>
        <v>0.81147470345310624</v>
      </c>
    </row>
    <row r="122" spans="2:13" x14ac:dyDescent="0.2">
      <c r="B122" s="32">
        <f t="shared" ref="B122:M122" si="173">+B48/$P48*1-1</f>
        <v>-2.0516876615776614E-2</v>
      </c>
      <c r="C122" s="32">
        <f t="shared" si="173"/>
        <v>-0.16840643554340573</v>
      </c>
      <c r="D122" s="32">
        <f t="shared" si="173"/>
        <v>-0.19262302659705388</v>
      </c>
      <c r="E122" s="32">
        <f t="shared" si="173"/>
        <v>-0.13111989289858916</v>
      </c>
      <c r="F122" s="32">
        <f t="shared" si="173"/>
        <v>0.21352408032032977</v>
      </c>
      <c r="G122" s="32">
        <f t="shared" si="173"/>
        <v>-2.6236358735479692E-2</v>
      </c>
      <c r="H122" s="32">
        <f t="shared" si="173"/>
        <v>-1.5331898282499257E-2</v>
      </c>
      <c r="I122" s="32">
        <f t="shared" si="173"/>
        <v>0.22089077046994565</v>
      </c>
      <c r="J122" s="32">
        <f t="shared" si="173"/>
        <v>0.34472397660841869</v>
      </c>
      <c r="K122" s="32">
        <f t="shared" si="173"/>
        <v>1.6908928814329149E-2</v>
      </c>
      <c r="L122" s="32">
        <f t="shared" si="173"/>
        <v>3.6119882249143753E-2</v>
      </c>
      <c r="M122" s="32">
        <f t="shared" si="173"/>
        <v>-6.4409069469032021E-2</v>
      </c>
    </row>
    <row r="123" spans="2:13" x14ac:dyDescent="0.2">
      <c r="B123" s="32">
        <f t="shared" ref="B123:M123" si="174">+B49/$P49*1-1</f>
        <v>0.76323187896734268</v>
      </c>
      <c r="C123" s="32">
        <f t="shared" si="174"/>
        <v>-0.22317266788781598</v>
      </c>
      <c r="D123" s="32">
        <f t="shared" si="174"/>
        <v>-0.21090434019305437</v>
      </c>
      <c r="E123" s="32">
        <f t="shared" si="174"/>
        <v>0.42950585299558952</v>
      </c>
      <c r="F123" s="32">
        <f t="shared" si="174"/>
        <v>-0.11025987781624891</v>
      </c>
      <c r="G123" s="32">
        <f t="shared" si="174"/>
        <v>-0.37343023196213943</v>
      </c>
      <c r="H123" s="32">
        <f t="shared" si="174"/>
        <v>-0.29068644544950051</v>
      </c>
      <c r="I123" s="32">
        <f t="shared" si="174"/>
        <v>-0.51612878566559384</v>
      </c>
      <c r="J123" s="32">
        <f t="shared" si="174"/>
        <v>0.39502123460606864</v>
      </c>
      <c r="K123" s="32">
        <f t="shared" si="174"/>
        <v>-0.44903777328126193</v>
      </c>
      <c r="L123" s="32">
        <f t="shared" si="174"/>
        <v>1.0699551839320911</v>
      </c>
      <c r="M123" s="32">
        <f t="shared" si="174"/>
        <v>-0.59435390606172556</v>
      </c>
    </row>
    <row r="124" spans="2:13" x14ac:dyDescent="0.2">
      <c r="B124" s="32">
        <f t="shared" ref="B124:M124" si="175">+B50/$P50*1-1</f>
        <v>-0.5303462918005406</v>
      </c>
      <c r="C124" s="32">
        <f t="shared" si="175"/>
        <v>1.0543078376063604</v>
      </c>
      <c r="D124" s="32">
        <f t="shared" si="175"/>
        <v>-0.5037295384627607</v>
      </c>
      <c r="E124" s="32">
        <f t="shared" si="175"/>
        <v>-0.13024463289533494</v>
      </c>
      <c r="F124" s="32">
        <f t="shared" si="175"/>
        <v>-0.1129909564005539</v>
      </c>
      <c r="G124" s="32">
        <f t="shared" si="175"/>
        <v>-0.56233582617394307</v>
      </c>
      <c r="H124" s="32">
        <f t="shared" si="175"/>
        <v>-0.49676233460493913</v>
      </c>
      <c r="I124" s="32">
        <f t="shared" si="175"/>
        <v>-0.65940911324540008</v>
      </c>
      <c r="J124" s="32">
        <f t="shared" si="175"/>
        <v>1.1132232281468775</v>
      </c>
      <c r="K124" s="32">
        <f t="shared" si="175"/>
        <v>1.5525261686609451</v>
      </c>
      <c r="L124" s="32">
        <f t="shared" si="175"/>
        <v>-0.40858716590113231</v>
      </c>
      <c r="M124" s="32">
        <f t="shared" si="175"/>
        <v>-0.42864233133013296</v>
      </c>
    </row>
    <row r="125" spans="2:13" x14ac:dyDescent="0.2">
      <c r="B125" s="32">
        <f t="shared" ref="B125:M125" si="176">+B51/$P51*1-1</f>
        <v>-0.70132330038957891</v>
      </c>
      <c r="C125" s="32">
        <f t="shared" si="176"/>
        <v>7.5120242139236506</v>
      </c>
      <c r="D125" s="32">
        <f t="shared" si="176"/>
        <v>-6.9479299130101979E-2</v>
      </c>
      <c r="E125" s="32">
        <f t="shared" si="176"/>
        <v>-0.74860305788288017</v>
      </c>
      <c r="F125" s="32">
        <f t="shared" si="176"/>
        <v>-0.78591301388157475</v>
      </c>
      <c r="G125" s="32">
        <f t="shared" si="176"/>
        <v>-0.95923153542485173</v>
      </c>
      <c r="H125" s="32">
        <f t="shared" si="176"/>
        <v>-0.95924568272070876</v>
      </c>
      <c r="I125" s="32">
        <f t="shared" si="176"/>
        <v>-0.9575505335207084</v>
      </c>
      <c r="J125" s="32">
        <f t="shared" si="176"/>
        <v>-0.84728802539347736</v>
      </c>
      <c r="K125" s="32">
        <f t="shared" si="176"/>
        <v>-0.52397431530877503</v>
      </c>
      <c r="L125" s="32">
        <f t="shared" si="176"/>
        <v>-0.78771830988503255</v>
      </c>
      <c r="M125" s="32">
        <f t="shared" si="176"/>
        <v>-0.95761015426753404</v>
      </c>
    </row>
    <row r="126" spans="2:13" x14ac:dyDescent="0.2">
      <c r="B126" s="32">
        <f t="shared" ref="B126:M126" si="177">+B52/$P52*1-1</f>
        <v>2.2461787305787952</v>
      </c>
      <c r="C126" s="32">
        <f t="shared" si="177"/>
        <v>-0.19854381848726388</v>
      </c>
      <c r="D126" s="32">
        <f t="shared" si="177"/>
        <v>-0.42182085234351263</v>
      </c>
      <c r="E126" s="32">
        <f t="shared" si="177"/>
        <v>-0.52421116328771988</v>
      </c>
      <c r="F126" s="32">
        <f t="shared" si="177"/>
        <v>7.1953065152158775</v>
      </c>
      <c r="G126" s="32">
        <f t="shared" si="177"/>
        <v>-0.23796113603175828</v>
      </c>
      <c r="H126" s="32">
        <f t="shared" si="177"/>
        <v>1.1190903706040234</v>
      </c>
      <c r="I126" s="32">
        <f t="shared" si="177"/>
        <v>0.16267164493048125</v>
      </c>
      <c r="J126" s="32">
        <f t="shared" si="177"/>
        <v>-0.61376053084284621</v>
      </c>
      <c r="K126" s="32">
        <f t="shared" si="177"/>
        <v>-0.5293732210874087</v>
      </c>
      <c r="L126" s="32">
        <f t="shared" si="177"/>
        <v>-0.69878137571043797</v>
      </c>
      <c r="M126" s="32">
        <f t="shared" si="177"/>
        <v>-0.30348864832235256</v>
      </c>
    </row>
    <row r="127" spans="2:13" x14ac:dyDescent="0.2">
      <c r="B127" s="32">
        <f t="shared" ref="B127:M127" si="178">+B53/$P53*1-1</f>
        <v>0.74311235782162588</v>
      </c>
      <c r="C127" s="32">
        <f t="shared" si="178"/>
        <v>-0.10532783405263924</v>
      </c>
      <c r="D127" s="32">
        <f t="shared" si="178"/>
        <v>-5.0351951952987806E-2</v>
      </c>
      <c r="E127" s="32">
        <f t="shared" si="178"/>
        <v>6.9300764074735621E-3</v>
      </c>
      <c r="F127" s="32">
        <f t="shared" si="178"/>
        <v>0.36352570040184262</v>
      </c>
      <c r="G127" s="32">
        <f t="shared" si="178"/>
        <v>-0.29982073747198901</v>
      </c>
      <c r="H127" s="32">
        <f t="shared" si="178"/>
        <v>0.52419406213888298</v>
      </c>
      <c r="I127" s="32">
        <f t="shared" si="178"/>
        <v>-0.28374417741602498</v>
      </c>
      <c r="J127" s="32">
        <f t="shared" si="178"/>
        <v>-0.2082662481719233</v>
      </c>
      <c r="K127" s="32">
        <f t="shared" si="178"/>
        <v>1.3488007427390647E-2</v>
      </c>
      <c r="L127" s="32">
        <f t="shared" si="178"/>
        <v>-2.5283817968579481E-2</v>
      </c>
      <c r="M127" s="32">
        <f t="shared" si="178"/>
        <v>-0.31492973676123182</v>
      </c>
    </row>
    <row r="128" spans="2:13" x14ac:dyDescent="0.2">
      <c r="B128" s="32">
        <f t="shared" ref="B128:M128" si="179">+B54/$P54*1-1</f>
        <v>-7.5867782443170939E-2</v>
      </c>
      <c r="C128" s="32">
        <f t="shared" si="179"/>
        <v>-0.21383643970916577</v>
      </c>
      <c r="D128" s="32">
        <f t="shared" si="179"/>
        <v>-0.19287989151404183</v>
      </c>
      <c r="E128" s="32">
        <f t="shared" si="179"/>
        <v>-0.13020528542173448</v>
      </c>
      <c r="F128" s="32">
        <f t="shared" si="179"/>
        <v>0.11710365358979513</v>
      </c>
      <c r="G128" s="32">
        <f t="shared" si="179"/>
        <v>-5.6950344550401599E-3</v>
      </c>
      <c r="H128" s="32">
        <f t="shared" si="179"/>
        <v>-3.9299520117256126E-2</v>
      </c>
      <c r="I128" s="32">
        <f t="shared" si="179"/>
        <v>0.25142365252697285</v>
      </c>
      <c r="J128" s="32">
        <f t="shared" si="179"/>
        <v>0.37790406045251945</v>
      </c>
      <c r="K128" s="32">
        <f t="shared" si="179"/>
        <v>2.466346622489568E-2</v>
      </c>
      <c r="L128" s="32">
        <f t="shared" si="179"/>
        <v>4.762562914689461E-2</v>
      </c>
      <c r="M128" s="32">
        <f t="shared" si="179"/>
        <v>-4.3832854690872614E-2</v>
      </c>
    </row>
    <row r="129" spans="2:13" x14ac:dyDescent="0.2">
      <c r="B129" s="32">
        <f t="shared" ref="B129:M129" si="180">+B55/$P55*1-1</f>
        <v>-6.7885306302396198E-2</v>
      </c>
      <c r="C129" s="32">
        <f t="shared" si="180"/>
        <v>-0.10222273696581907</v>
      </c>
      <c r="D129" s="32">
        <f t="shared" si="180"/>
        <v>-0.12343353747329677</v>
      </c>
      <c r="E129" s="32">
        <f t="shared" si="180"/>
        <v>-6.4141703493636681E-2</v>
      </c>
      <c r="F129" s="32">
        <f t="shared" si="180"/>
        <v>0.22768466169766577</v>
      </c>
      <c r="G129" s="32">
        <f t="shared" si="180"/>
        <v>8.0205771359888045E-2</v>
      </c>
      <c r="H129" s="32">
        <f t="shared" si="180"/>
        <v>6.2579950943921547E-2</v>
      </c>
      <c r="I129" s="32">
        <f t="shared" si="180"/>
        <v>6.8286274138947389E-2</v>
      </c>
      <c r="J129" s="32">
        <f t="shared" si="180"/>
        <v>2.8076802295447179E-2</v>
      </c>
      <c r="K129" s="32">
        <f t="shared" si="180"/>
        <v>3.8457886602593083E-2</v>
      </c>
      <c r="L129" s="32">
        <f t="shared" si="180"/>
        <v>6.8378168796838334E-2</v>
      </c>
      <c r="M129" s="32">
        <f t="shared" si="180"/>
        <v>1.1698430097514922E-2</v>
      </c>
    </row>
    <row r="130" spans="2:13" x14ac:dyDescent="0.2">
      <c r="B130" s="32">
        <f t="shared" ref="B130:M130" si="181">+B56/$P56*1-1</f>
        <v>-0.71569598765528197</v>
      </c>
      <c r="C130" s="32">
        <f t="shared" si="181"/>
        <v>4.4215312706080034E-2</v>
      </c>
      <c r="D130" s="32">
        <f t="shared" si="181"/>
        <v>0.32832752858421199</v>
      </c>
      <c r="E130" s="32">
        <f t="shared" si="181"/>
        <v>-0.38889878315105408</v>
      </c>
      <c r="F130" s="32">
        <f t="shared" si="181"/>
        <v>1.0515748793955169</v>
      </c>
      <c r="G130" s="32">
        <f t="shared" si="181"/>
        <v>4.3109058086307162E-2</v>
      </c>
      <c r="H130" s="32">
        <f t="shared" si="181"/>
        <v>0.61045328105841756</v>
      </c>
      <c r="I130" s="32">
        <f t="shared" si="181"/>
        <v>0.33778720431118603</v>
      </c>
      <c r="J130" s="32">
        <f t="shared" si="181"/>
        <v>-0.68472770817544892</v>
      </c>
      <c r="K130" s="32">
        <f t="shared" si="181"/>
        <v>-6.9191198036701818E-2</v>
      </c>
      <c r="L130" s="32">
        <f t="shared" si="181"/>
        <v>0.38806527805194557</v>
      </c>
      <c r="M130" s="32">
        <f t="shared" si="181"/>
        <v>0.10655601422033789</v>
      </c>
    </row>
    <row r="131" spans="2:13" x14ac:dyDescent="0.2">
      <c r="B131" s="32">
        <f t="shared" ref="B131:M131" si="182">+B57/$P57*1-1</f>
        <v>0.18792098424712878</v>
      </c>
      <c r="C131" s="32">
        <f t="shared" si="182"/>
        <v>0.56172447862418129</v>
      </c>
      <c r="D131" s="32">
        <f t="shared" si="182"/>
        <v>-5.0558366563432378E-2</v>
      </c>
      <c r="E131" s="32">
        <f t="shared" si="182"/>
        <v>0.15476833383643518</v>
      </c>
      <c r="F131" s="32">
        <f t="shared" si="182"/>
        <v>-5.1505472148444809E-2</v>
      </c>
      <c r="G131" s="32">
        <f t="shared" si="182"/>
        <v>0.24408512121413306</v>
      </c>
      <c r="H131" s="32">
        <f t="shared" si="182"/>
        <v>-0.26455676955320095</v>
      </c>
      <c r="I131" s="32">
        <f t="shared" si="182"/>
        <v>0.30066280243679144</v>
      </c>
      <c r="J131" s="32">
        <f t="shared" si="182"/>
        <v>-0.13099850457813489</v>
      </c>
      <c r="K131" s="32">
        <f t="shared" si="182"/>
        <v>-0.37149857378258766</v>
      </c>
      <c r="L131" s="32">
        <f t="shared" si="182"/>
        <v>-0.47450962870703672</v>
      </c>
      <c r="M131" s="32">
        <f t="shared" si="182"/>
        <v>-0.15703987717427703</v>
      </c>
    </row>
    <row r="132" spans="2:13" x14ac:dyDescent="0.2">
      <c r="B132" s="32">
        <f t="shared" ref="B132:M132" si="183">+B58/$P58*1-1</f>
        <v>-0.17299345294955459</v>
      </c>
      <c r="C132" s="32">
        <f t="shared" si="183"/>
        <v>0.15821815177525145</v>
      </c>
      <c r="D132" s="32">
        <f t="shared" si="183"/>
        <v>6.1907387625379728E-2</v>
      </c>
      <c r="E132" s="32">
        <f t="shared" si="183"/>
        <v>0.20081805942301156</v>
      </c>
      <c r="F132" s="32">
        <f t="shared" si="183"/>
        <v>1.3469704486169576E-2</v>
      </c>
      <c r="G132" s="32">
        <f t="shared" si="183"/>
        <v>-0.26482662313408378</v>
      </c>
      <c r="H132" s="32">
        <f t="shared" si="183"/>
        <v>-0.24107069177767937</v>
      </c>
      <c r="I132" s="32">
        <f t="shared" si="183"/>
        <v>-0.19527441407646462</v>
      </c>
      <c r="J132" s="32">
        <f t="shared" si="183"/>
        <v>-0.25161921905812001</v>
      </c>
      <c r="K132" s="32">
        <f t="shared" si="183"/>
        <v>0.36404455363076216</v>
      </c>
      <c r="L132" s="32">
        <f t="shared" si="183"/>
        <v>0.23622496341189603</v>
      </c>
      <c r="M132" s="32">
        <f t="shared" si="183"/>
        <v>0.10457128512960101</v>
      </c>
    </row>
    <row r="133" spans="2:13" x14ac:dyDescent="0.2">
      <c r="B133" s="32">
        <f t="shared" ref="B133:M133" si="184">+B59/$P59*1-1</f>
        <v>-0.37548216855239203</v>
      </c>
      <c r="C133" s="32">
        <f t="shared" si="184"/>
        <v>-2.789781474288433E-3</v>
      </c>
      <c r="D133" s="32">
        <f t="shared" si="184"/>
        <v>0.28802976551909354</v>
      </c>
      <c r="E133" s="32">
        <f t="shared" si="184"/>
        <v>0.82842979799106309</v>
      </c>
      <c r="F133" s="32">
        <f t="shared" si="184"/>
        <v>1.44985090406922</v>
      </c>
      <c r="G133" s="32">
        <f t="shared" si="184"/>
        <v>0.58090428547344719</v>
      </c>
      <c r="H133" s="32">
        <f t="shared" si="184"/>
        <v>2.0826065163815315</v>
      </c>
      <c r="I133" s="32">
        <f t="shared" si="184"/>
        <v>-0.52974961145160004</v>
      </c>
      <c r="J133" s="32">
        <f t="shared" si="184"/>
        <v>-0.72148923154540867</v>
      </c>
      <c r="K133" s="32">
        <f t="shared" si="184"/>
        <v>-0.62538612828715001</v>
      </c>
      <c r="L133" s="32">
        <f t="shared" si="184"/>
        <v>-0.83175692941977408</v>
      </c>
      <c r="M133" s="32">
        <f t="shared" si="184"/>
        <v>-0.69331651463452104</v>
      </c>
    </row>
    <row r="134" spans="2:13" x14ac:dyDescent="0.2">
      <c r="B134" s="32">
        <f t="shared" ref="B134:M134" si="185">+B60/$P60*1-1</f>
        <v>-6.3332244887406408E-2</v>
      </c>
      <c r="C134" s="32">
        <f t="shared" si="185"/>
        <v>4.3292025148775615E-2</v>
      </c>
      <c r="D134" s="32">
        <f t="shared" si="185"/>
        <v>-0.12735099308238129</v>
      </c>
      <c r="E134" s="32">
        <f t="shared" si="185"/>
        <v>-0.11557455707915165</v>
      </c>
      <c r="F134" s="32">
        <f t="shared" si="185"/>
        <v>0.16398600674162478</v>
      </c>
      <c r="G134" s="32">
        <f t="shared" si="185"/>
        <v>0.18037691585587323</v>
      </c>
      <c r="H134" s="32">
        <f t="shared" si="185"/>
        <v>-0.16169265919125886</v>
      </c>
      <c r="I134" s="32">
        <f t="shared" si="185"/>
        <v>-2.6628118164960024E-2</v>
      </c>
      <c r="J134" s="32">
        <f t="shared" si="185"/>
        <v>-2.4303295572523309E-2</v>
      </c>
      <c r="K134" s="32">
        <f t="shared" si="185"/>
        <v>8.0461338509679514E-2</v>
      </c>
      <c r="L134" s="32">
        <f t="shared" si="185"/>
        <v>0.14118687414810949</v>
      </c>
      <c r="M134" s="32">
        <f t="shared" si="185"/>
        <v>7.3564714315244473E-2</v>
      </c>
    </row>
    <row r="135" spans="2:13" x14ac:dyDescent="0.2">
      <c r="B135" s="32">
        <f t="shared" ref="B135:M135" si="186">+B61/$P61*1-1</f>
        <v>7.6127296300602776E-2</v>
      </c>
      <c r="C135" s="32">
        <f t="shared" si="186"/>
        <v>-0.1368070298430254</v>
      </c>
      <c r="D135" s="32">
        <f t="shared" si="186"/>
        <v>3.1092455414690967E-2</v>
      </c>
      <c r="E135" s="32">
        <f t="shared" si="186"/>
        <v>-4.6453503933590268E-2</v>
      </c>
      <c r="F135" s="32">
        <f t="shared" si="186"/>
        <v>0.79616876575700224</v>
      </c>
      <c r="G135" s="32">
        <f t="shared" si="186"/>
        <v>7.3441652091548182E-2</v>
      </c>
      <c r="H135" s="32">
        <f t="shared" si="186"/>
        <v>-4.0347075165502733E-2</v>
      </c>
      <c r="I135" s="32">
        <f t="shared" si="186"/>
        <v>-0.11216066839507677</v>
      </c>
      <c r="J135" s="32">
        <f t="shared" si="186"/>
        <v>0.2452945491925822</v>
      </c>
      <c r="K135" s="32">
        <f t="shared" si="186"/>
        <v>-4.0582384594932686E-2</v>
      </c>
      <c r="L135" s="32">
        <f t="shared" si="186"/>
        <v>-4.015364504704344E-2</v>
      </c>
      <c r="M135" s="32">
        <f t="shared" si="186"/>
        <v>-9.4516460202510588E-3</v>
      </c>
    </row>
    <row r="136" spans="2:13" x14ac:dyDescent="0.2">
      <c r="B136" s="32">
        <f t="shared" ref="B136:M136" si="187">+B62/$P62*1-1</f>
        <v>0.23956443097055624</v>
      </c>
      <c r="C136" s="32">
        <f t="shared" si="187"/>
        <v>0.12811290065685199</v>
      </c>
      <c r="D136" s="32">
        <f t="shared" si="187"/>
        <v>-0.25155956297852911</v>
      </c>
      <c r="E136" s="32">
        <f t="shared" si="187"/>
        <v>0.94817913630917317</v>
      </c>
      <c r="F136" s="32">
        <f t="shared" si="187"/>
        <v>0.38975590809899607</v>
      </c>
      <c r="G136" s="32">
        <f t="shared" si="187"/>
        <v>-0.50458806552515867</v>
      </c>
      <c r="H136" s="32">
        <f t="shared" si="187"/>
        <v>1.3248848107454774</v>
      </c>
      <c r="I136" s="32">
        <f t="shared" si="187"/>
        <v>-0.3840647116679935</v>
      </c>
      <c r="J136" s="32">
        <f t="shared" si="187"/>
        <v>-0.13761613943192275</v>
      </c>
      <c r="K136" s="32">
        <f t="shared" si="187"/>
        <v>-0.34639258693564279</v>
      </c>
      <c r="L136" s="32">
        <f t="shared" si="187"/>
        <v>-0.5301415544609307</v>
      </c>
      <c r="M136" s="32">
        <f t="shared" si="187"/>
        <v>-0.48637865768188171</v>
      </c>
    </row>
    <row r="137" spans="2:13" x14ac:dyDescent="0.2">
      <c r="B137" s="32">
        <f t="shared" ref="B137:M137" si="188">+B63/$P63*1-1</f>
        <v>0.17278989854764415</v>
      </c>
      <c r="C137" s="32">
        <f t="shared" si="188"/>
        <v>-0.10849746550757933</v>
      </c>
      <c r="D137" s="32">
        <f t="shared" si="188"/>
        <v>-0.30077122887086405</v>
      </c>
      <c r="E137" s="32">
        <f t="shared" si="188"/>
        <v>-0.12540879685594031</v>
      </c>
      <c r="F137" s="32">
        <f t="shared" si="188"/>
        <v>0.42616788354201729</v>
      </c>
      <c r="G137" s="32">
        <f t="shared" si="188"/>
        <v>0.17625701451944042</v>
      </c>
      <c r="H137" s="32">
        <f t="shared" si="188"/>
        <v>-0.14864699868684916</v>
      </c>
      <c r="I137" s="32">
        <f t="shared" si="188"/>
        <v>-0.17500230864874045</v>
      </c>
      <c r="J137" s="32">
        <f t="shared" si="188"/>
        <v>0.2495639767006923</v>
      </c>
      <c r="K137" s="32">
        <f t="shared" si="188"/>
        <v>0.1053034379620148</v>
      </c>
      <c r="L137" s="32">
        <f t="shared" si="188"/>
        <v>0.14330632254976772</v>
      </c>
      <c r="M137" s="32">
        <f t="shared" si="188"/>
        <v>1.1106148290414009E-2</v>
      </c>
    </row>
    <row r="138" spans="2:13" x14ac:dyDescent="0.2">
      <c r="B138" s="32">
        <f t="shared" ref="B138:M138" si="189">+B64/$P64*1-1</f>
        <v>-8.8176840713678595E-2</v>
      </c>
      <c r="C138" s="32">
        <f t="shared" si="189"/>
        <v>-0.13408931570970861</v>
      </c>
      <c r="D138" s="32">
        <f t="shared" si="189"/>
        <v>-0.12498235489477272</v>
      </c>
      <c r="E138" s="32">
        <f t="shared" si="189"/>
        <v>-6.6712527345435091E-2</v>
      </c>
      <c r="F138" s="32">
        <f t="shared" si="189"/>
        <v>0.20197531574708893</v>
      </c>
      <c r="G138" s="32">
        <f t="shared" si="189"/>
        <v>6.4174661095869112E-2</v>
      </c>
      <c r="H138" s="32">
        <f t="shared" si="189"/>
        <v>0.10822837198686663</v>
      </c>
      <c r="I138" s="32">
        <f t="shared" si="189"/>
        <v>0.11042388433150485</v>
      </c>
      <c r="J138" s="32">
        <f t="shared" si="189"/>
        <v>2.3959853474196047E-2</v>
      </c>
      <c r="K138" s="32">
        <f t="shared" si="189"/>
        <v>3.4503055132071747E-2</v>
      </c>
      <c r="L138" s="32">
        <f t="shared" si="189"/>
        <v>6.5334121764193176E-2</v>
      </c>
      <c r="M138" s="32">
        <f t="shared" si="189"/>
        <v>7.3370908788932265E-3</v>
      </c>
    </row>
    <row r="139" spans="2:13" x14ac:dyDescent="0.2">
      <c r="B139" s="32">
        <f t="shared" ref="B139:M139" si="190">+B65/$P65*1-1</f>
        <v>-0.20467968080700338</v>
      </c>
      <c r="C139" s="32">
        <f t="shared" si="190"/>
        <v>-0.15618504419748613</v>
      </c>
      <c r="D139" s="32">
        <f t="shared" si="190"/>
        <v>0.24276548276263243</v>
      </c>
      <c r="E139" s="32">
        <f t="shared" si="190"/>
        <v>-3.9074581028387234E-2</v>
      </c>
      <c r="F139" s="32">
        <f t="shared" si="190"/>
        <v>0.2506412617283662</v>
      </c>
      <c r="G139" s="32">
        <f t="shared" si="190"/>
        <v>0.21210553724521808</v>
      </c>
      <c r="H139" s="32">
        <f t="shared" si="190"/>
        <v>-3.6615357354943256E-3</v>
      </c>
      <c r="I139" s="32">
        <f t="shared" si="190"/>
        <v>9.0251367130914417E-2</v>
      </c>
      <c r="J139" s="32">
        <f t="shared" si="190"/>
        <v>0.12647689224250236</v>
      </c>
      <c r="K139" s="32">
        <f t="shared" si="190"/>
        <v>-9.295054485216947E-2</v>
      </c>
      <c r="L139" s="32">
        <f t="shared" si="190"/>
        <v>0.18099637415900549</v>
      </c>
      <c r="M139" s="32">
        <f t="shared" si="190"/>
        <v>-0.35604426691973157</v>
      </c>
    </row>
    <row r="140" spans="2:13" x14ac:dyDescent="0.2">
      <c r="B140" s="32">
        <f t="shared" ref="B140:M140" si="191">+B66/$P66*1-1</f>
        <v>-0.20467968080700338</v>
      </c>
      <c r="C140" s="32">
        <f t="shared" si="191"/>
        <v>-0.15618504419748613</v>
      </c>
      <c r="D140" s="32">
        <f t="shared" si="191"/>
        <v>0.24276548276263243</v>
      </c>
      <c r="E140" s="32">
        <f t="shared" si="191"/>
        <v>-3.9074581028387234E-2</v>
      </c>
      <c r="F140" s="32">
        <f t="shared" si="191"/>
        <v>0.2506412617283662</v>
      </c>
      <c r="G140" s="32">
        <f t="shared" si="191"/>
        <v>0.21210553724521808</v>
      </c>
      <c r="H140" s="32">
        <f t="shared" si="191"/>
        <v>-3.6615357354943256E-3</v>
      </c>
      <c r="I140" s="32">
        <f t="shared" si="191"/>
        <v>9.0251367130914417E-2</v>
      </c>
      <c r="J140" s="32">
        <f t="shared" si="191"/>
        <v>0.12647689224250236</v>
      </c>
      <c r="K140" s="32">
        <f t="shared" si="191"/>
        <v>-9.295054485216947E-2</v>
      </c>
      <c r="L140" s="32">
        <f t="shared" si="191"/>
        <v>0.18099637415900549</v>
      </c>
      <c r="M140" s="32">
        <f t="shared" si="191"/>
        <v>-0.35604426691973157</v>
      </c>
    </row>
    <row r="141" spans="2:13" x14ac:dyDescent="0.2">
      <c r="B141" s="32">
        <f t="shared" ref="B141:M141" si="192">+B67/$P67*1-1</f>
        <v>-3.8764656394354557E-2</v>
      </c>
      <c r="C141" s="32">
        <f t="shared" si="192"/>
        <v>-1.2444959645986464E-2</v>
      </c>
      <c r="D141" s="32">
        <f t="shared" si="192"/>
        <v>-5.993728636616058E-2</v>
      </c>
      <c r="E141" s="32">
        <f t="shared" si="192"/>
        <v>-7.8761342288387493E-2</v>
      </c>
      <c r="F141" s="32">
        <f t="shared" si="192"/>
        <v>0.27182150431509156</v>
      </c>
      <c r="G141" s="32">
        <f t="shared" si="192"/>
        <v>-2.3141799268699859E-2</v>
      </c>
      <c r="H141" s="32">
        <f t="shared" si="192"/>
        <v>0.10942157894460158</v>
      </c>
      <c r="I141" s="32">
        <f t="shared" si="192"/>
        <v>4.7096856582650171E-2</v>
      </c>
      <c r="J141" s="32">
        <f t="shared" si="192"/>
        <v>-2.0609676040098779E-2</v>
      </c>
      <c r="K141" s="32">
        <f t="shared" si="192"/>
        <v>6.8958423161651572E-2</v>
      </c>
      <c r="L141" s="32">
        <f t="shared" si="192"/>
        <v>1.4786020887105122E-2</v>
      </c>
      <c r="M141" s="32">
        <f t="shared" si="192"/>
        <v>-6.6031595723202718E-3</v>
      </c>
    </row>
    <row r="142" spans="2:13" x14ac:dyDescent="0.2">
      <c r="B142" s="32">
        <f t="shared" ref="B142:M142" si="193">+B68/$P68*1-1</f>
        <v>-3.8764656394354557E-2</v>
      </c>
      <c r="C142" s="32">
        <f t="shared" si="193"/>
        <v>-1.2444959645986464E-2</v>
      </c>
      <c r="D142" s="32">
        <f t="shared" si="193"/>
        <v>-5.993728636616058E-2</v>
      </c>
      <c r="E142" s="32">
        <f t="shared" si="193"/>
        <v>-7.8761342288387493E-2</v>
      </c>
      <c r="F142" s="32">
        <f t="shared" si="193"/>
        <v>0.27182150431509156</v>
      </c>
      <c r="G142" s="32">
        <f t="shared" si="193"/>
        <v>-2.3141799268699859E-2</v>
      </c>
      <c r="H142" s="32">
        <f t="shared" si="193"/>
        <v>0.10942157894460158</v>
      </c>
      <c r="I142" s="32">
        <f t="shared" si="193"/>
        <v>4.7096856582650171E-2</v>
      </c>
      <c r="J142" s="32">
        <f t="shared" si="193"/>
        <v>-2.0609676040098779E-2</v>
      </c>
      <c r="K142" s="32">
        <f t="shared" si="193"/>
        <v>6.8958423161651572E-2</v>
      </c>
      <c r="L142" s="32">
        <f t="shared" si="193"/>
        <v>1.4786020887105122E-2</v>
      </c>
      <c r="M142" s="32">
        <f t="shared" si="193"/>
        <v>-6.6031595723202718E-3</v>
      </c>
    </row>
    <row r="143" spans="2:13" x14ac:dyDescent="0.2">
      <c r="B143" s="32">
        <f t="shared" ref="B143:M143" si="194">+B69/$P69*1-1</f>
        <v>-0.31179982306918808</v>
      </c>
      <c r="C143" s="32">
        <f t="shared" si="194"/>
        <v>-0.58435736679362704</v>
      </c>
      <c r="D143" s="32">
        <f t="shared" si="194"/>
        <v>1.5418961817967674</v>
      </c>
      <c r="E143" s="32">
        <f t="shared" si="194"/>
        <v>-0.63235241770005701</v>
      </c>
      <c r="F143" s="32">
        <f t="shared" si="194"/>
        <v>1.7645501463633027</v>
      </c>
      <c r="G143" s="32">
        <f t="shared" si="194"/>
        <v>-0.15561388613023452</v>
      </c>
      <c r="H143" s="32">
        <f t="shared" si="194"/>
        <v>-0.15395041159228884</v>
      </c>
      <c r="I143" s="32">
        <f t="shared" si="194"/>
        <v>-0.35948412221556747</v>
      </c>
      <c r="J143" s="32">
        <f t="shared" si="194"/>
        <v>-0.48408769423030196</v>
      </c>
      <c r="K143" s="32">
        <f t="shared" si="194"/>
        <v>-0.45552743944611052</v>
      </c>
      <c r="L143" s="32">
        <f t="shared" si="194"/>
        <v>0.62699109875085313</v>
      </c>
      <c r="M143" s="32">
        <f t="shared" si="194"/>
        <v>0.96828588062975518</v>
      </c>
    </row>
    <row r="144" spans="2:13" x14ac:dyDescent="0.2">
      <c r="B144" s="32">
        <f t="shared" ref="B144:M144" si="195">+B70/$P70*1-1</f>
        <v>-0.31179982306918808</v>
      </c>
      <c r="C144" s="32">
        <f t="shared" si="195"/>
        <v>-0.58435736679362704</v>
      </c>
      <c r="D144" s="32">
        <f t="shared" si="195"/>
        <v>1.5418961817967674</v>
      </c>
      <c r="E144" s="32">
        <f t="shared" si="195"/>
        <v>-0.63235241770005701</v>
      </c>
      <c r="F144" s="32">
        <f t="shared" si="195"/>
        <v>1.7645501463633027</v>
      </c>
      <c r="G144" s="32">
        <f t="shared" si="195"/>
        <v>-0.15561388613023452</v>
      </c>
      <c r="H144" s="32">
        <f t="shared" si="195"/>
        <v>-0.15395041159228884</v>
      </c>
      <c r="I144" s="32">
        <f t="shared" si="195"/>
        <v>-0.35948412221556747</v>
      </c>
      <c r="J144" s="32">
        <f t="shared" si="195"/>
        <v>-0.48408769423030196</v>
      </c>
      <c r="K144" s="32">
        <f t="shared" si="195"/>
        <v>-0.45552743944611052</v>
      </c>
      <c r="L144" s="32">
        <f t="shared" si="195"/>
        <v>0.62699109875085313</v>
      </c>
      <c r="M144" s="32">
        <f t="shared" si="195"/>
        <v>0.96828588062975518</v>
      </c>
    </row>
    <row r="145" spans="2:13" x14ac:dyDescent="0.2">
      <c r="B145" s="32">
        <f t="shared" ref="B145:M145" si="196">+B71/$P71*1-1</f>
        <v>-1</v>
      </c>
      <c r="C145" s="32">
        <f t="shared" si="196"/>
        <v>-1</v>
      </c>
      <c r="D145" s="32">
        <f t="shared" si="196"/>
        <v>-1</v>
      </c>
      <c r="E145" s="32">
        <f t="shared" si="196"/>
        <v>-1</v>
      </c>
      <c r="F145" s="32">
        <f t="shared" si="196"/>
        <v>-1</v>
      </c>
      <c r="G145" s="32">
        <f t="shared" si="196"/>
        <v>-1</v>
      </c>
      <c r="H145" s="32">
        <f t="shared" si="196"/>
        <v>-1</v>
      </c>
      <c r="I145" s="32">
        <f t="shared" si="196"/>
        <v>-1</v>
      </c>
      <c r="J145" s="32">
        <f t="shared" si="196"/>
        <v>10</v>
      </c>
      <c r="K145" s="32">
        <f t="shared" si="196"/>
        <v>-1</v>
      </c>
      <c r="L145" s="32">
        <f t="shared" si="196"/>
        <v>-1</v>
      </c>
      <c r="M145" s="32">
        <f t="shared" si="196"/>
        <v>-1</v>
      </c>
    </row>
    <row r="146" spans="2:13" x14ac:dyDescent="0.2">
      <c r="B146" s="32" t="e">
        <f t="shared" ref="B146:M146" si="197">+B72/$P72*1-1</f>
        <v>#DIV/0!</v>
      </c>
      <c r="C146" s="32" t="e">
        <f t="shared" si="197"/>
        <v>#DIV/0!</v>
      </c>
      <c r="D146" s="32" t="e">
        <f t="shared" si="197"/>
        <v>#DIV/0!</v>
      </c>
      <c r="E146" s="32" t="e">
        <f t="shared" si="197"/>
        <v>#DIV/0!</v>
      </c>
      <c r="F146" s="32" t="e">
        <f t="shared" si="197"/>
        <v>#DIV/0!</v>
      </c>
      <c r="G146" s="32" t="e">
        <f t="shared" si="197"/>
        <v>#DIV/0!</v>
      </c>
      <c r="H146" s="32" t="e">
        <f t="shared" si="197"/>
        <v>#DIV/0!</v>
      </c>
      <c r="I146" s="32" t="e">
        <f t="shared" si="197"/>
        <v>#DIV/0!</v>
      </c>
      <c r="J146" s="32" t="e">
        <f t="shared" si="197"/>
        <v>#DIV/0!</v>
      </c>
      <c r="K146" s="32" t="e">
        <f t="shared" si="197"/>
        <v>#DIV/0!</v>
      </c>
      <c r="L146" s="32" t="e">
        <f t="shared" si="197"/>
        <v>#DIV/0!</v>
      </c>
      <c r="M146" s="32" t="e">
        <f t="shared" si="197"/>
        <v>#DIV/0!</v>
      </c>
    </row>
    <row r="147" spans="2:13" x14ac:dyDescent="0.2">
      <c r="B147" s="32" t="e">
        <f t="shared" ref="B147:M147" si="198">+B73/$P73*1-1</f>
        <v>#DIV/0!</v>
      </c>
      <c r="C147" s="32" t="e">
        <f t="shared" si="198"/>
        <v>#DIV/0!</v>
      </c>
      <c r="D147" s="32" t="e">
        <f t="shared" si="198"/>
        <v>#DIV/0!</v>
      </c>
      <c r="E147" s="32" t="e">
        <f t="shared" si="198"/>
        <v>#DIV/0!</v>
      </c>
      <c r="F147" s="32" t="e">
        <f t="shared" si="198"/>
        <v>#DIV/0!</v>
      </c>
      <c r="G147" s="32" t="e">
        <f t="shared" si="198"/>
        <v>#DIV/0!</v>
      </c>
      <c r="H147" s="32" t="e">
        <f t="shared" si="198"/>
        <v>#DIV/0!</v>
      </c>
      <c r="I147" s="32" t="e">
        <f t="shared" si="198"/>
        <v>#DIV/0!</v>
      </c>
      <c r="J147" s="32" t="e">
        <f t="shared" si="198"/>
        <v>#DIV/0!</v>
      </c>
      <c r="K147" s="32" t="e">
        <f t="shared" si="198"/>
        <v>#DIV/0!</v>
      </c>
      <c r="L147" s="32" t="e">
        <f t="shared" si="198"/>
        <v>#DIV/0!</v>
      </c>
      <c r="M147" s="32" t="e">
        <f t="shared" si="198"/>
        <v>#DIV/0!</v>
      </c>
    </row>
    <row r="148" spans="2:13" x14ac:dyDescent="0.2">
      <c r="B148" s="32" t="e">
        <f t="shared" ref="B148:M148" si="199">+B74/$P74*1-1</f>
        <v>#DIV/0!</v>
      </c>
      <c r="C148" s="32" t="e">
        <f t="shared" si="199"/>
        <v>#DIV/0!</v>
      </c>
      <c r="D148" s="32" t="e">
        <f t="shared" si="199"/>
        <v>#DIV/0!</v>
      </c>
      <c r="E148" s="32" t="e">
        <f t="shared" si="199"/>
        <v>#DIV/0!</v>
      </c>
      <c r="F148" s="32" t="e">
        <f t="shared" si="199"/>
        <v>#DIV/0!</v>
      </c>
      <c r="G148" s="32" t="e">
        <f t="shared" si="199"/>
        <v>#DIV/0!</v>
      </c>
      <c r="H148" s="32" t="e">
        <f t="shared" si="199"/>
        <v>#DIV/0!</v>
      </c>
      <c r="I148" s="32" t="e">
        <f t="shared" si="199"/>
        <v>#DIV/0!</v>
      </c>
      <c r="J148" s="32" t="e">
        <f t="shared" si="199"/>
        <v>#DIV/0!</v>
      </c>
      <c r="K148" s="32" t="e">
        <f t="shared" si="199"/>
        <v>#DIV/0!</v>
      </c>
      <c r="L148" s="32" t="e">
        <f t="shared" si="199"/>
        <v>#DIV/0!</v>
      </c>
      <c r="M148" s="32" t="e">
        <f t="shared" si="199"/>
        <v>#DIV/0!</v>
      </c>
    </row>
    <row r="149" spans="2:13" x14ac:dyDescent="0.2">
      <c r="B149" s="32" t="e">
        <f t="shared" ref="B149:M149" si="200">+B75/$P75*1-1</f>
        <v>#DIV/0!</v>
      </c>
      <c r="C149" s="32" t="e">
        <f t="shared" si="200"/>
        <v>#DIV/0!</v>
      </c>
      <c r="D149" s="32" t="e">
        <f t="shared" si="200"/>
        <v>#DIV/0!</v>
      </c>
      <c r="E149" s="32" t="e">
        <f t="shared" si="200"/>
        <v>#DIV/0!</v>
      </c>
      <c r="F149" s="32" t="e">
        <f t="shared" si="200"/>
        <v>#DIV/0!</v>
      </c>
      <c r="G149" s="32" t="e">
        <f t="shared" si="200"/>
        <v>#DIV/0!</v>
      </c>
      <c r="H149" s="32" t="e">
        <f t="shared" si="200"/>
        <v>#DIV/0!</v>
      </c>
      <c r="I149" s="32" t="e">
        <f t="shared" si="200"/>
        <v>#DIV/0!</v>
      </c>
      <c r="J149" s="32" t="e">
        <f t="shared" si="200"/>
        <v>#DIV/0!</v>
      </c>
      <c r="K149" s="32" t="e">
        <f t="shared" si="200"/>
        <v>#DIV/0!</v>
      </c>
      <c r="L149" s="32" t="e">
        <f t="shared" si="200"/>
        <v>#DIV/0!</v>
      </c>
      <c r="M149" s="32" t="e">
        <f t="shared" si="200"/>
        <v>#DIV/0!</v>
      </c>
    </row>
    <row r="150" spans="2:13" x14ac:dyDescent="0.2">
      <c r="B150" s="32">
        <f t="shared" ref="B150:M150" si="201">+B76/$P76*1-1</f>
        <v>-1</v>
      </c>
      <c r="C150" s="32">
        <f t="shared" si="201"/>
        <v>-1</v>
      </c>
      <c r="D150" s="32">
        <f t="shared" si="201"/>
        <v>-1</v>
      </c>
      <c r="E150" s="32">
        <f t="shared" si="201"/>
        <v>-1</v>
      </c>
      <c r="F150" s="32">
        <f t="shared" si="201"/>
        <v>-1</v>
      </c>
      <c r="G150" s="32">
        <f t="shared" si="201"/>
        <v>-1</v>
      </c>
      <c r="H150" s="32">
        <f t="shared" si="201"/>
        <v>-1</v>
      </c>
      <c r="I150" s="32">
        <f t="shared" si="201"/>
        <v>-1</v>
      </c>
      <c r="J150" s="32">
        <f t="shared" si="201"/>
        <v>10</v>
      </c>
      <c r="K150" s="32">
        <f t="shared" si="201"/>
        <v>-1</v>
      </c>
      <c r="L150" s="32">
        <f t="shared" si="201"/>
        <v>-1</v>
      </c>
      <c r="M150" s="32">
        <f t="shared" si="201"/>
        <v>-1</v>
      </c>
    </row>
    <row r="151" spans="2:13" x14ac:dyDescent="0.2">
      <c r="B151" s="32" t="e">
        <f t="shared" ref="B151:M151" si="202">+B77/$P77*1-1</f>
        <v>#DIV/0!</v>
      </c>
      <c r="C151" s="32" t="e">
        <f t="shared" si="202"/>
        <v>#DIV/0!</v>
      </c>
      <c r="D151" s="32" t="e">
        <f t="shared" si="202"/>
        <v>#DIV/0!</v>
      </c>
      <c r="E151" s="32" t="e">
        <f t="shared" si="202"/>
        <v>#DIV/0!</v>
      </c>
      <c r="F151" s="32" t="e">
        <f t="shared" si="202"/>
        <v>#DIV/0!</v>
      </c>
      <c r="G151" s="32" t="e">
        <f t="shared" si="202"/>
        <v>#DIV/0!</v>
      </c>
      <c r="H151" s="32" t="e">
        <f t="shared" si="202"/>
        <v>#DIV/0!</v>
      </c>
      <c r="I151" s="32" t="e">
        <f t="shared" si="202"/>
        <v>#DIV/0!</v>
      </c>
      <c r="J151" s="32" t="e">
        <f t="shared" si="202"/>
        <v>#DIV/0!</v>
      </c>
      <c r="K151" s="32" t="e">
        <f t="shared" si="202"/>
        <v>#DIV/0!</v>
      </c>
      <c r="L151" s="32" t="e">
        <f t="shared" si="202"/>
        <v>#DIV/0!</v>
      </c>
      <c r="M151" s="32" t="e">
        <f t="shared" si="202"/>
        <v>#DIV/0!</v>
      </c>
    </row>
    <row r="152" spans="2:13" x14ac:dyDescent="0.2">
      <c r="B152" s="32">
        <f t="shared" ref="B152:M152" si="203">+B78/$P78*1-1</f>
        <v>-3.6780380884696373E-2</v>
      </c>
      <c r="C152" s="32">
        <f t="shared" si="203"/>
        <v>2.1810490575972175E-2</v>
      </c>
      <c r="D152" s="32">
        <f t="shared" si="203"/>
        <v>-0.10745178193310156</v>
      </c>
      <c r="E152" s="32">
        <f t="shared" si="203"/>
        <v>0.1481647745653627</v>
      </c>
      <c r="F152" s="32">
        <f t="shared" si="203"/>
        <v>3.7681183745540192E-2</v>
      </c>
      <c r="G152" s="32">
        <f t="shared" si="203"/>
        <v>0.19509297203784448</v>
      </c>
      <c r="H152" s="32">
        <f t="shared" si="203"/>
        <v>-4.0647279409184445E-2</v>
      </c>
      <c r="I152" s="32">
        <f t="shared" si="203"/>
        <v>0.13775361273252984</v>
      </c>
      <c r="J152" s="32">
        <f t="shared" si="203"/>
        <v>2.188245794826571E-2</v>
      </c>
      <c r="K152" s="32">
        <f t="shared" si="203"/>
        <v>-0.1113106414163495</v>
      </c>
      <c r="L152" s="32">
        <f t="shared" si="203"/>
        <v>-7.4965233322780933E-2</v>
      </c>
      <c r="M152" s="32">
        <f t="shared" si="203"/>
        <v>-0.15354899089386254</v>
      </c>
    </row>
    <row r="153" spans="2:13" x14ac:dyDescent="0.2">
      <c r="B153" s="32">
        <f t="shared" ref="B153:M153" si="204">+B79/$P79*1-1</f>
        <v>-3.6780380884696373E-2</v>
      </c>
      <c r="C153" s="32">
        <f t="shared" si="204"/>
        <v>2.1810490575972175E-2</v>
      </c>
      <c r="D153" s="32">
        <f t="shared" si="204"/>
        <v>-0.10745178193310156</v>
      </c>
      <c r="E153" s="32">
        <f t="shared" si="204"/>
        <v>0.1481647745653627</v>
      </c>
      <c r="F153" s="32">
        <f t="shared" si="204"/>
        <v>3.7681183745540192E-2</v>
      </c>
      <c r="G153" s="32">
        <f t="shared" si="204"/>
        <v>0.19509297203784448</v>
      </c>
      <c r="H153" s="32">
        <f t="shared" si="204"/>
        <v>-4.0647279409184445E-2</v>
      </c>
      <c r="I153" s="32">
        <f t="shared" si="204"/>
        <v>0.13775361273252984</v>
      </c>
      <c r="J153" s="32">
        <f t="shared" si="204"/>
        <v>2.188245794826571E-2</v>
      </c>
      <c r="K153" s="32">
        <f t="shared" si="204"/>
        <v>-0.1113106414163495</v>
      </c>
      <c r="L153" s="32">
        <f t="shared" si="204"/>
        <v>-7.4965233322780933E-2</v>
      </c>
      <c r="M153" s="32">
        <f t="shared" si="204"/>
        <v>-0.15354899089386254</v>
      </c>
    </row>
    <row r="154" spans="2:13" x14ac:dyDescent="0.2">
      <c r="B154" s="32" t="e">
        <f t="shared" ref="B154:M154" si="205">+B80/$P80*1-1</f>
        <v>#DIV/0!</v>
      </c>
      <c r="C154" s="32" t="e">
        <f t="shared" si="205"/>
        <v>#DIV/0!</v>
      </c>
      <c r="D154" s="32" t="e">
        <f t="shared" si="205"/>
        <v>#DIV/0!</v>
      </c>
      <c r="E154" s="32" t="e">
        <f t="shared" si="205"/>
        <v>#DIV/0!</v>
      </c>
      <c r="F154" s="32" t="e">
        <f t="shared" si="205"/>
        <v>#DIV/0!</v>
      </c>
      <c r="G154" s="32" t="e">
        <f t="shared" si="205"/>
        <v>#DIV/0!</v>
      </c>
      <c r="H154" s="32" t="e">
        <f t="shared" si="205"/>
        <v>#DIV/0!</v>
      </c>
      <c r="I154" s="32" t="e">
        <f t="shared" si="205"/>
        <v>#DIV/0!</v>
      </c>
      <c r="J154" s="32" t="e">
        <f t="shared" si="205"/>
        <v>#DIV/0!</v>
      </c>
      <c r="K154" s="32" t="e">
        <f t="shared" si="205"/>
        <v>#DIV/0!</v>
      </c>
      <c r="L154" s="32" t="e">
        <f t="shared" si="205"/>
        <v>#DIV/0!</v>
      </c>
      <c r="M154" s="32" t="e">
        <f t="shared" si="205"/>
        <v>#DIV/0!</v>
      </c>
    </row>
    <row r="155" spans="2:13" x14ac:dyDescent="0.2">
      <c r="B155" s="32">
        <f t="shared" ref="B155:M155" si="206">+B81/$P81*1-1</f>
        <v>-0.58086924149902841</v>
      </c>
      <c r="C155" s="32">
        <f t="shared" si="206"/>
        <v>-0.29269277745607358</v>
      </c>
      <c r="D155" s="32">
        <f t="shared" si="206"/>
        <v>0.38422086248786291</v>
      </c>
      <c r="E155" s="32">
        <f t="shared" si="206"/>
        <v>-1</v>
      </c>
      <c r="F155" s="32">
        <f t="shared" si="206"/>
        <v>-0.42256963977251405</v>
      </c>
      <c r="G155" s="32">
        <f t="shared" si="206"/>
        <v>-0.76264402787268981</v>
      </c>
      <c r="H155" s="32">
        <f t="shared" si="206"/>
        <v>2.4055517160457458</v>
      </c>
      <c r="I155" s="32">
        <f t="shared" si="206"/>
        <v>-1</v>
      </c>
      <c r="J155" s="32">
        <f t="shared" si="206"/>
        <v>-0.65165147830020065</v>
      </c>
      <c r="K155" s="32">
        <f t="shared" si="206"/>
        <v>-0.66629081064028139</v>
      </c>
      <c r="L155" s="32">
        <f t="shared" si="206"/>
        <v>7.2789584736575819E-2</v>
      </c>
      <c r="M155" s="32">
        <f t="shared" si="206"/>
        <v>2.0915861724980891</v>
      </c>
    </row>
    <row r="156" spans="2:13" x14ac:dyDescent="0.2">
      <c r="B156" s="32">
        <f t="shared" ref="B156:M156" si="207">+B82/$P82*1-1</f>
        <v>-0.58086924149902841</v>
      </c>
      <c r="C156" s="32">
        <f t="shared" si="207"/>
        <v>-0.29269277745607358</v>
      </c>
      <c r="D156" s="32">
        <f t="shared" si="207"/>
        <v>0.38422086248786291</v>
      </c>
      <c r="E156" s="32">
        <f t="shared" si="207"/>
        <v>-1</v>
      </c>
      <c r="F156" s="32">
        <f t="shared" si="207"/>
        <v>-0.42256963977251405</v>
      </c>
      <c r="G156" s="32">
        <f t="shared" si="207"/>
        <v>-0.76264402787268981</v>
      </c>
      <c r="H156" s="32">
        <f t="shared" si="207"/>
        <v>2.4055517160457458</v>
      </c>
      <c r="I156" s="32">
        <f t="shared" si="207"/>
        <v>-1</v>
      </c>
      <c r="J156" s="32">
        <f t="shared" si="207"/>
        <v>-0.65165147830020065</v>
      </c>
      <c r="K156" s="32">
        <f t="shared" si="207"/>
        <v>-0.66629081064028139</v>
      </c>
      <c r="L156" s="32">
        <f t="shared" si="207"/>
        <v>7.2789584736575819E-2</v>
      </c>
      <c r="M156" s="32">
        <f t="shared" si="207"/>
        <v>2.0915861724980891</v>
      </c>
    </row>
  </sheetData>
  <mergeCells count="40">
    <mergeCell ref="A1:M1"/>
    <mergeCell ref="A2:M2"/>
    <mergeCell ref="A3:M3"/>
    <mergeCell ref="B5:F6"/>
    <mergeCell ref="G5:M6"/>
    <mergeCell ref="A6:A7"/>
    <mergeCell ref="K7:K8"/>
    <mergeCell ref="L7:L8"/>
    <mergeCell ref="M7:M8"/>
    <mergeCell ref="Q6:S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O7:O8"/>
    <mergeCell ref="P7:P8"/>
    <mergeCell ref="Q7:Q8"/>
    <mergeCell ref="R7:R8"/>
    <mergeCell ref="S7:S8"/>
    <mergeCell ref="A84:A85"/>
    <mergeCell ref="AF7:AF8"/>
    <mergeCell ref="AG7:AG8"/>
    <mergeCell ref="T6:AF6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</mergeCells>
  <printOptions horizontalCentered="1"/>
  <pageMargins left="0" right="0" top="0.19685039370078741" bottom="0" header="0" footer="0"/>
  <pageSetup scale="52" orientation="landscape" horizontalDpi="300" verticalDpi="300" r:id="rId1"/>
  <headerFooter alignWithMargins="0">
    <oddHeader>&amp;R
&amp;"Tahoma,Regular"Hoja  &amp;P  de  &amp;N</oddHead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GUBERNAMENTAL!B10:M10</xm:f>
              <xm:sqref>N10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GUBERNAMENTAL!B68:M68</xm:f>
              <xm:sqref>N68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GUBERNAMENTAL!B55:M55</xm:f>
              <xm:sqref>N55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GUBERNAMENTAL!B64:M64</xm:f>
              <xm:sqref>N64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GUBERNAMENTAL!B42:M42</xm:f>
              <xm:sqref>N42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GUBERNAMENTAL!B33:M33</xm:f>
              <xm:sqref>N33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GUBERNAMENTAL!B18:M18</xm:f>
              <xm:sqref>N18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GUBERNAMENTAL!B9:M9</xm:f>
              <xm:sqref>N9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9"/>
  <sheetViews>
    <sheetView workbookViewId="0">
      <pane xSplit="1" ySplit="8" topLeftCell="B9" activePane="bottomRight" state="frozen"/>
      <selection sqref="A1:N1"/>
      <selection pane="topRight" sqref="A1:N1"/>
      <selection pane="bottomLeft" sqref="A1:N1"/>
      <selection pane="bottomRight" activeCell="B7" sqref="B7:B8"/>
    </sheetView>
  </sheetViews>
  <sheetFormatPr baseColWidth="10" defaultRowHeight="12.75" x14ac:dyDescent="0.2"/>
  <cols>
    <col min="1" max="1" width="40.85546875" style="6" customWidth="1"/>
    <col min="2" max="2" width="13.42578125" style="6" customWidth="1"/>
    <col min="3" max="3" width="13.5703125" style="6" customWidth="1"/>
    <col min="4" max="6" width="13.42578125" style="6" customWidth="1"/>
    <col min="7" max="7" width="14.42578125" style="6" customWidth="1"/>
    <col min="8" max="8" width="13.7109375" style="6" customWidth="1"/>
    <col min="9" max="9" width="14.85546875" style="6" customWidth="1"/>
    <col min="10" max="11" width="13.7109375" style="6" customWidth="1"/>
    <col min="12" max="12" width="13.42578125" style="6" customWidth="1"/>
    <col min="13" max="13" width="13.140625" style="6" customWidth="1"/>
    <col min="14" max="14" width="79" style="6" customWidth="1"/>
    <col min="15" max="15" width="12.7109375" style="6" customWidth="1"/>
    <col min="16" max="16" width="12.7109375" style="6" bestFit="1" customWidth="1"/>
    <col min="17" max="17" width="13.7109375" style="6" bestFit="1" customWidth="1"/>
    <col min="18" max="19" width="12.7109375" style="6" bestFit="1" customWidth="1"/>
    <col min="20" max="20" width="15.28515625" style="6" bestFit="1" customWidth="1"/>
    <col min="21" max="245" width="11.42578125" style="6"/>
    <col min="246" max="246" width="40.85546875" style="6" customWidth="1"/>
    <col min="247" max="247" width="14.42578125" style="6" customWidth="1"/>
    <col min="248" max="248" width="13.7109375" style="6" customWidth="1"/>
    <col min="249" max="249" width="14.85546875" style="6" customWidth="1"/>
    <col min="250" max="251" width="13.7109375" style="6" customWidth="1"/>
    <col min="252" max="252" width="13.42578125" style="6" customWidth="1"/>
    <col min="253" max="253" width="13.140625" style="6" customWidth="1"/>
    <col min="254" max="254" width="13.42578125" style="6" customWidth="1"/>
    <col min="255" max="255" width="13.5703125" style="6" customWidth="1"/>
    <col min="256" max="258" width="13.42578125" style="6" customWidth="1"/>
    <col min="259" max="259" width="15.7109375" style="6" customWidth="1"/>
    <col min="260" max="260" width="2.140625" style="6" customWidth="1"/>
    <col min="261" max="261" width="12.28515625" style="6" bestFit="1" customWidth="1"/>
    <col min="262" max="501" width="11.42578125" style="6"/>
    <col min="502" max="502" width="40.85546875" style="6" customWidth="1"/>
    <col min="503" max="503" width="14.42578125" style="6" customWidth="1"/>
    <col min="504" max="504" width="13.7109375" style="6" customWidth="1"/>
    <col min="505" max="505" width="14.85546875" style="6" customWidth="1"/>
    <col min="506" max="507" width="13.7109375" style="6" customWidth="1"/>
    <col min="508" max="508" width="13.42578125" style="6" customWidth="1"/>
    <col min="509" max="509" width="13.140625" style="6" customWidth="1"/>
    <col min="510" max="510" width="13.42578125" style="6" customWidth="1"/>
    <col min="511" max="511" width="13.5703125" style="6" customWidth="1"/>
    <col min="512" max="514" width="13.42578125" style="6" customWidth="1"/>
    <col min="515" max="515" width="15.7109375" style="6" customWidth="1"/>
    <col min="516" max="516" width="2.140625" style="6" customWidth="1"/>
    <col min="517" max="517" width="12.28515625" style="6" bestFit="1" customWidth="1"/>
    <col min="518" max="757" width="11.42578125" style="6"/>
    <col min="758" max="758" width="40.85546875" style="6" customWidth="1"/>
    <col min="759" max="759" width="14.42578125" style="6" customWidth="1"/>
    <col min="760" max="760" width="13.7109375" style="6" customWidth="1"/>
    <col min="761" max="761" width="14.85546875" style="6" customWidth="1"/>
    <col min="762" max="763" width="13.7109375" style="6" customWidth="1"/>
    <col min="764" max="764" width="13.42578125" style="6" customWidth="1"/>
    <col min="765" max="765" width="13.140625" style="6" customWidth="1"/>
    <col min="766" max="766" width="13.42578125" style="6" customWidth="1"/>
    <col min="767" max="767" width="13.5703125" style="6" customWidth="1"/>
    <col min="768" max="770" width="13.42578125" style="6" customWidth="1"/>
    <col min="771" max="771" width="15.7109375" style="6" customWidth="1"/>
    <col min="772" max="772" width="2.140625" style="6" customWidth="1"/>
    <col min="773" max="773" width="12.28515625" style="6" bestFit="1" customWidth="1"/>
    <col min="774" max="1013" width="11.42578125" style="6"/>
    <col min="1014" max="1014" width="40.85546875" style="6" customWidth="1"/>
    <col min="1015" max="1015" width="14.42578125" style="6" customWidth="1"/>
    <col min="1016" max="1016" width="13.7109375" style="6" customWidth="1"/>
    <col min="1017" max="1017" width="14.85546875" style="6" customWidth="1"/>
    <col min="1018" max="1019" width="13.7109375" style="6" customWidth="1"/>
    <col min="1020" max="1020" width="13.42578125" style="6" customWidth="1"/>
    <col min="1021" max="1021" width="13.140625" style="6" customWidth="1"/>
    <col min="1022" max="1022" width="13.42578125" style="6" customWidth="1"/>
    <col min="1023" max="1023" width="13.5703125" style="6" customWidth="1"/>
    <col min="1024" max="1026" width="13.42578125" style="6" customWidth="1"/>
    <col min="1027" max="1027" width="15.7109375" style="6" customWidth="1"/>
    <col min="1028" max="1028" width="2.140625" style="6" customWidth="1"/>
    <col min="1029" max="1029" width="12.28515625" style="6" bestFit="1" customWidth="1"/>
    <col min="1030" max="1269" width="11.42578125" style="6"/>
    <col min="1270" max="1270" width="40.85546875" style="6" customWidth="1"/>
    <col min="1271" max="1271" width="14.42578125" style="6" customWidth="1"/>
    <col min="1272" max="1272" width="13.7109375" style="6" customWidth="1"/>
    <col min="1273" max="1273" width="14.85546875" style="6" customWidth="1"/>
    <col min="1274" max="1275" width="13.7109375" style="6" customWidth="1"/>
    <col min="1276" max="1276" width="13.42578125" style="6" customWidth="1"/>
    <col min="1277" max="1277" width="13.140625" style="6" customWidth="1"/>
    <col min="1278" max="1278" width="13.42578125" style="6" customWidth="1"/>
    <col min="1279" max="1279" width="13.5703125" style="6" customWidth="1"/>
    <col min="1280" max="1282" width="13.42578125" style="6" customWidth="1"/>
    <col min="1283" max="1283" width="15.7109375" style="6" customWidth="1"/>
    <col min="1284" max="1284" width="2.140625" style="6" customWidth="1"/>
    <col min="1285" max="1285" width="12.28515625" style="6" bestFit="1" customWidth="1"/>
    <col min="1286" max="1525" width="11.42578125" style="6"/>
    <col min="1526" max="1526" width="40.85546875" style="6" customWidth="1"/>
    <col min="1527" max="1527" width="14.42578125" style="6" customWidth="1"/>
    <col min="1528" max="1528" width="13.7109375" style="6" customWidth="1"/>
    <col min="1529" max="1529" width="14.85546875" style="6" customWidth="1"/>
    <col min="1530" max="1531" width="13.7109375" style="6" customWidth="1"/>
    <col min="1532" max="1532" width="13.42578125" style="6" customWidth="1"/>
    <col min="1533" max="1533" width="13.140625" style="6" customWidth="1"/>
    <col min="1534" max="1534" width="13.42578125" style="6" customWidth="1"/>
    <col min="1535" max="1535" width="13.5703125" style="6" customWidth="1"/>
    <col min="1536" max="1538" width="13.42578125" style="6" customWidth="1"/>
    <col min="1539" max="1539" width="15.7109375" style="6" customWidth="1"/>
    <col min="1540" max="1540" width="2.140625" style="6" customWidth="1"/>
    <col min="1541" max="1541" width="12.28515625" style="6" bestFit="1" customWidth="1"/>
    <col min="1542" max="1781" width="11.42578125" style="6"/>
    <col min="1782" max="1782" width="40.85546875" style="6" customWidth="1"/>
    <col min="1783" max="1783" width="14.42578125" style="6" customWidth="1"/>
    <col min="1784" max="1784" width="13.7109375" style="6" customWidth="1"/>
    <col min="1785" max="1785" width="14.85546875" style="6" customWidth="1"/>
    <col min="1786" max="1787" width="13.7109375" style="6" customWidth="1"/>
    <col min="1788" max="1788" width="13.42578125" style="6" customWidth="1"/>
    <col min="1789" max="1789" width="13.140625" style="6" customWidth="1"/>
    <col min="1790" max="1790" width="13.42578125" style="6" customWidth="1"/>
    <col min="1791" max="1791" width="13.5703125" style="6" customWidth="1"/>
    <col min="1792" max="1794" width="13.42578125" style="6" customWidth="1"/>
    <col min="1795" max="1795" width="15.7109375" style="6" customWidth="1"/>
    <col min="1796" max="1796" width="2.140625" style="6" customWidth="1"/>
    <col min="1797" max="1797" width="12.28515625" style="6" bestFit="1" customWidth="1"/>
    <col min="1798" max="2037" width="11.42578125" style="6"/>
    <col min="2038" max="2038" width="40.85546875" style="6" customWidth="1"/>
    <col min="2039" max="2039" width="14.42578125" style="6" customWidth="1"/>
    <col min="2040" max="2040" width="13.7109375" style="6" customWidth="1"/>
    <col min="2041" max="2041" width="14.85546875" style="6" customWidth="1"/>
    <col min="2042" max="2043" width="13.7109375" style="6" customWidth="1"/>
    <col min="2044" max="2044" width="13.42578125" style="6" customWidth="1"/>
    <col min="2045" max="2045" width="13.140625" style="6" customWidth="1"/>
    <col min="2046" max="2046" width="13.42578125" style="6" customWidth="1"/>
    <col min="2047" max="2047" width="13.5703125" style="6" customWidth="1"/>
    <col min="2048" max="2050" width="13.42578125" style="6" customWidth="1"/>
    <col min="2051" max="2051" width="15.7109375" style="6" customWidth="1"/>
    <col min="2052" max="2052" width="2.140625" style="6" customWidth="1"/>
    <col min="2053" max="2053" width="12.28515625" style="6" bestFit="1" customWidth="1"/>
    <col min="2054" max="2293" width="11.42578125" style="6"/>
    <col min="2294" max="2294" width="40.85546875" style="6" customWidth="1"/>
    <col min="2295" max="2295" width="14.42578125" style="6" customWidth="1"/>
    <col min="2296" max="2296" width="13.7109375" style="6" customWidth="1"/>
    <col min="2297" max="2297" width="14.85546875" style="6" customWidth="1"/>
    <col min="2298" max="2299" width="13.7109375" style="6" customWidth="1"/>
    <col min="2300" max="2300" width="13.42578125" style="6" customWidth="1"/>
    <col min="2301" max="2301" width="13.140625" style="6" customWidth="1"/>
    <col min="2302" max="2302" width="13.42578125" style="6" customWidth="1"/>
    <col min="2303" max="2303" width="13.5703125" style="6" customWidth="1"/>
    <col min="2304" max="2306" width="13.42578125" style="6" customWidth="1"/>
    <col min="2307" max="2307" width="15.7109375" style="6" customWidth="1"/>
    <col min="2308" max="2308" width="2.140625" style="6" customWidth="1"/>
    <col min="2309" max="2309" width="12.28515625" style="6" bestFit="1" customWidth="1"/>
    <col min="2310" max="2549" width="11.42578125" style="6"/>
    <col min="2550" max="2550" width="40.85546875" style="6" customWidth="1"/>
    <col min="2551" max="2551" width="14.42578125" style="6" customWidth="1"/>
    <col min="2552" max="2552" width="13.7109375" style="6" customWidth="1"/>
    <col min="2553" max="2553" width="14.85546875" style="6" customWidth="1"/>
    <col min="2554" max="2555" width="13.7109375" style="6" customWidth="1"/>
    <col min="2556" max="2556" width="13.42578125" style="6" customWidth="1"/>
    <col min="2557" max="2557" width="13.140625" style="6" customWidth="1"/>
    <col min="2558" max="2558" width="13.42578125" style="6" customWidth="1"/>
    <col min="2559" max="2559" width="13.5703125" style="6" customWidth="1"/>
    <col min="2560" max="2562" width="13.42578125" style="6" customWidth="1"/>
    <col min="2563" max="2563" width="15.7109375" style="6" customWidth="1"/>
    <col min="2564" max="2564" width="2.140625" style="6" customWidth="1"/>
    <col min="2565" max="2565" width="12.28515625" style="6" bestFit="1" customWidth="1"/>
    <col min="2566" max="2805" width="11.42578125" style="6"/>
    <col min="2806" max="2806" width="40.85546875" style="6" customWidth="1"/>
    <col min="2807" max="2807" width="14.42578125" style="6" customWidth="1"/>
    <col min="2808" max="2808" width="13.7109375" style="6" customWidth="1"/>
    <col min="2809" max="2809" width="14.85546875" style="6" customWidth="1"/>
    <col min="2810" max="2811" width="13.7109375" style="6" customWidth="1"/>
    <col min="2812" max="2812" width="13.42578125" style="6" customWidth="1"/>
    <col min="2813" max="2813" width="13.140625" style="6" customWidth="1"/>
    <col min="2814" max="2814" width="13.42578125" style="6" customWidth="1"/>
    <col min="2815" max="2815" width="13.5703125" style="6" customWidth="1"/>
    <col min="2816" max="2818" width="13.42578125" style="6" customWidth="1"/>
    <col min="2819" max="2819" width="15.7109375" style="6" customWidth="1"/>
    <col min="2820" max="2820" width="2.140625" style="6" customWidth="1"/>
    <col min="2821" max="2821" width="12.28515625" style="6" bestFit="1" customWidth="1"/>
    <col min="2822" max="3061" width="11.42578125" style="6"/>
    <col min="3062" max="3062" width="40.85546875" style="6" customWidth="1"/>
    <col min="3063" max="3063" width="14.42578125" style="6" customWidth="1"/>
    <col min="3064" max="3064" width="13.7109375" style="6" customWidth="1"/>
    <col min="3065" max="3065" width="14.85546875" style="6" customWidth="1"/>
    <col min="3066" max="3067" width="13.7109375" style="6" customWidth="1"/>
    <col min="3068" max="3068" width="13.42578125" style="6" customWidth="1"/>
    <col min="3069" max="3069" width="13.140625" style="6" customWidth="1"/>
    <col min="3070" max="3070" width="13.42578125" style="6" customWidth="1"/>
    <col min="3071" max="3071" width="13.5703125" style="6" customWidth="1"/>
    <col min="3072" max="3074" width="13.42578125" style="6" customWidth="1"/>
    <col min="3075" max="3075" width="15.7109375" style="6" customWidth="1"/>
    <col min="3076" max="3076" width="2.140625" style="6" customWidth="1"/>
    <col min="3077" max="3077" width="12.28515625" style="6" bestFit="1" customWidth="1"/>
    <col min="3078" max="3317" width="11.42578125" style="6"/>
    <col min="3318" max="3318" width="40.85546875" style="6" customWidth="1"/>
    <col min="3319" max="3319" width="14.42578125" style="6" customWidth="1"/>
    <col min="3320" max="3320" width="13.7109375" style="6" customWidth="1"/>
    <col min="3321" max="3321" width="14.85546875" style="6" customWidth="1"/>
    <col min="3322" max="3323" width="13.7109375" style="6" customWidth="1"/>
    <col min="3324" max="3324" width="13.42578125" style="6" customWidth="1"/>
    <col min="3325" max="3325" width="13.140625" style="6" customWidth="1"/>
    <col min="3326" max="3326" width="13.42578125" style="6" customWidth="1"/>
    <col min="3327" max="3327" width="13.5703125" style="6" customWidth="1"/>
    <col min="3328" max="3330" width="13.42578125" style="6" customWidth="1"/>
    <col min="3331" max="3331" width="15.7109375" style="6" customWidth="1"/>
    <col min="3332" max="3332" width="2.140625" style="6" customWidth="1"/>
    <col min="3333" max="3333" width="12.28515625" style="6" bestFit="1" customWidth="1"/>
    <col min="3334" max="3573" width="11.42578125" style="6"/>
    <col min="3574" max="3574" width="40.85546875" style="6" customWidth="1"/>
    <col min="3575" max="3575" width="14.42578125" style="6" customWidth="1"/>
    <col min="3576" max="3576" width="13.7109375" style="6" customWidth="1"/>
    <col min="3577" max="3577" width="14.85546875" style="6" customWidth="1"/>
    <col min="3578" max="3579" width="13.7109375" style="6" customWidth="1"/>
    <col min="3580" max="3580" width="13.42578125" style="6" customWidth="1"/>
    <col min="3581" max="3581" width="13.140625" style="6" customWidth="1"/>
    <col min="3582" max="3582" width="13.42578125" style="6" customWidth="1"/>
    <col min="3583" max="3583" width="13.5703125" style="6" customWidth="1"/>
    <col min="3584" max="3586" width="13.42578125" style="6" customWidth="1"/>
    <col min="3587" max="3587" width="15.7109375" style="6" customWidth="1"/>
    <col min="3588" max="3588" width="2.140625" style="6" customWidth="1"/>
    <col min="3589" max="3589" width="12.28515625" style="6" bestFit="1" customWidth="1"/>
    <col min="3590" max="3829" width="11.42578125" style="6"/>
    <col min="3830" max="3830" width="40.85546875" style="6" customWidth="1"/>
    <col min="3831" max="3831" width="14.42578125" style="6" customWidth="1"/>
    <col min="3832" max="3832" width="13.7109375" style="6" customWidth="1"/>
    <col min="3833" max="3833" width="14.85546875" style="6" customWidth="1"/>
    <col min="3834" max="3835" width="13.7109375" style="6" customWidth="1"/>
    <col min="3836" max="3836" width="13.42578125" style="6" customWidth="1"/>
    <col min="3837" max="3837" width="13.140625" style="6" customWidth="1"/>
    <col min="3838" max="3838" width="13.42578125" style="6" customWidth="1"/>
    <col min="3839" max="3839" width="13.5703125" style="6" customWidth="1"/>
    <col min="3840" max="3842" width="13.42578125" style="6" customWidth="1"/>
    <col min="3843" max="3843" width="15.7109375" style="6" customWidth="1"/>
    <col min="3844" max="3844" width="2.140625" style="6" customWidth="1"/>
    <col min="3845" max="3845" width="12.28515625" style="6" bestFit="1" customWidth="1"/>
    <col min="3846" max="4085" width="11.42578125" style="6"/>
    <col min="4086" max="4086" width="40.85546875" style="6" customWidth="1"/>
    <col min="4087" max="4087" width="14.42578125" style="6" customWidth="1"/>
    <col min="4088" max="4088" width="13.7109375" style="6" customWidth="1"/>
    <col min="4089" max="4089" width="14.85546875" style="6" customWidth="1"/>
    <col min="4090" max="4091" width="13.7109375" style="6" customWidth="1"/>
    <col min="4092" max="4092" width="13.42578125" style="6" customWidth="1"/>
    <col min="4093" max="4093" width="13.140625" style="6" customWidth="1"/>
    <col min="4094" max="4094" width="13.42578125" style="6" customWidth="1"/>
    <col min="4095" max="4095" width="13.5703125" style="6" customWidth="1"/>
    <col min="4096" max="4098" width="13.42578125" style="6" customWidth="1"/>
    <col min="4099" max="4099" width="15.7109375" style="6" customWidth="1"/>
    <col min="4100" max="4100" width="2.140625" style="6" customWidth="1"/>
    <col min="4101" max="4101" width="12.28515625" style="6" bestFit="1" customWidth="1"/>
    <col min="4102" max="4341" width="11.42578125" style="6"/>
    <col min="4342" max="4342" width="40.85546875" style="6" customWidth="1"/>
    <col min="4343" max="4343" width="14.42578125" style="6" customWidth="1"/>
    <col min="4344" max="4344" width="13.7109375" style="6" customWidth="1"/>
    <col min="4345" max="4345" width="14.85546875" style="6" customWidth="1"/>
    <col min="4346" max="4347" width="13.7109375" style="6" customWidth="1"/>
    <col min="4348" max="4348" width="13.42578125" style="6" customWidth="1"/>
    <col min="4349" max="4349" width="13.140625" style="6" customWidth="1"/>
    <col min="4350" max="4350" width="13.42578125" style="6" customWidth="1"/>
    <col min="4351" max="4351" width="13.5703125" style="6" customWidth="1"/>
    <col min="4352" max="4354" width="13.42578125" style="6" customWidth="1"/>
    <col min="4355" max="4355" width="15.7109375" style="6" customWidth="1"/>
    <col min="4356" max="4356" width="2.140625" style="6" customWidth="1"/>
    <col min="4357" max="4357" width="12.28515625" style="6" bestFit="1" customWidth="1"/>
    <col min="4358" max="4597" width="11.42578125" style="6"/>
    <col min="4598" max="4598" width="40.85546875" style="6" customWidth="1"/>
    <col min="4599" max="4599" width="14.42578125" style="6" customWidth="1"/>
    <col min="4600" max="4600" width="13.7109375" style="6" customWidth="1"/>
    <col min="4601" max="4601" width="14.85546875" style="6" customWidth="1"/>
    <col min="4602" max="4603" width="13.7109375" style="6" customWidth="1"/>
    <col min="4604" max="4604" width="13.42578125" style="6" customWidth="1"/>
    <col min="4605" max="4605" width="13.140625" style="6" customWidth="1"/>
    <col min="4606" max="4606" width="13.42578125" style="6" customWidth="1"/>
    <col min="4607" max="4607" width="13.5703125" style="6" customWidth="1"/>
    <col min="4608" max="4610" width="13.42578125" style="6" customWidth="1"/>
    <col min="4611" max="4611" width="15.7109375" style="6" customWidth="1"/>
    <col min="4612" max="4612" width="2.140625" style="6" customWidth="1"/>
    <col min="4613" max="4613" width="12.28515625" style="6" bestFit="1" customWidth="1"/>
    <col min="4614" max="4853" width="11.42578125" style="6"/>
    <col min="4854" max="4854" width="40.85546875" style="6" customWidth="1"/>
    <col min="4855" max="4855" width="14.42578125" style="6" customWidth="1"/>
    <col min="4856" max="4856" width="13.7109375" style="6" customWidth="1"/>
    <col min="4857" max="4857" width="14.85546875" style="6" customWidth="1"/>
    <col min="4858" max="4859" width="13.7109375" style="6" customWidth="1"/>
    <col min="4860" max="4860" width="13.42578125" style="6" customWidth="1"/>
    <col min="4861" max="4861" width="13.140625" style="6" customWidth="1"/>
    <col min="4862" max="4862" width="13.42578125" style="6" customWidth="1"/>
    <col min="4863" max="4863" width="13.5703125" style="6" customWidth="1"/>
    <col min="4864" max="4866" width="13.42578125" style="6" customWidth="1"/>
    <col min="4867" max="4867" width="15.7109375" style="6" customWidth="1"/>
    <col min="4868" max="4868" width="2.140625" style="6" customWidth="1"/>
    <col min="4869" max="4869" width="12.28515625" style="6" bestFit="1" customWidth="1"/>
    <col min="4870" max="5109" width="11.42578125" style="6"/>
    <col min="5110" max="5110" width="40.85546875" style="6" customWidth="1"/>
    <col min="5111" max="5111" width="14.42578125" style="6" customWidth="1"/>
    <col min="5112" max="5112" width="13.7109375" style="6" customWidth="1"/>
    <col min="5113" max="5113" width="14.85546875" style="6" customWidth="1"/>
    <col min="5114" max="5115" width="13.7109375" style="6" customWidth="1"/>
    <col min="5116" max="5116" width="13.42578125" style="6" customWidth="1"/>
    <col min="5117" max="5117" width="13.140625" style="6" customWidth="1"/>
    <col min="5118" max="5118" width="13.42578125" style="6" customWidth="1"/>
    <col min="5119" max="5119" width="13.5703125" style="6" customWidth="1"/>
    <col min="5120" max="5122" width="13.42578125" style="6" customWidth="1"/>
    <col min="5123" max="5123" width="15.7109375" style="6" customWidth="1"/>
    <col min="5124" max="5124" width="2.140625" style="6" customWidth="1"/>
    <col min="5125" max="5125" width="12.28515625" style="6" bestFit="1" customWidth="1"/>
    <col min="5126" max="5365" width="11.42578125" style="6"/>
    <col min="5366" max="5366" width="40.85546875" style="6" customWidth="1"/>
    <col min="5367" max="5367" width="14.42578125" style="6" customWidth="1"/>
    <col min="5368" max="5368" width="13.7109375" style="6" customWidth="1"/>
    <col min="5369" max="5369" width="14.85546875" style="6" customWidth="1"/>
    <col min="5370" max="5371" width="13.7109375" style="6" customWidth="1"/>
    <col min="5372" max="5372" width="13.42578125" style="6" customWidth="1"/>
    <col min="5373" max="5373" width="13.140625" style="6" customWidth="1"/>
    <col min="5374" max="5374" width="13.42578125" style="6" customWidth="1"/>
    <col min="5375" max="5375" width="13.5703125" style="6" customWidth="1"/>
    <col min="5376" max="5378" width="13.42578125" style="6" customWidth="1"/>
    <col min="5379" max="5379" width="15.7109375" style="6" customWidth="1"/>
    <col min="5380" max="5380" width="2.140625" style="6" customWidth="1"/>
    <col min="5381" max="5381" width="12.28515625" style="6" bestFit="1" customWidth="1"/>
    <col min="5382" max="5621" width="11.42578125" style="6"/>
    <col min="5622" max="5622" width="40.85546875" style="6" customWidth="1"/>
    <col min="5623" max="5623" width="14.42578125" style="6" customWidth="1"/>
    <col min="5624" max="5624" width="13.7109375" style="6" customWidth="1"/>
    <col min="5625" max="5625" width="14.85546875" style="6" customWidth="1"/>
    <col min="5626" max="5627" width="13.7109375" style="6" customWidth="1"/>
    <col min="5628" max="5628" width="13.42578125" style="6" customWidth="1"/>
    <col min="5629" max="5629" width="13.140625" style="6" customWidth="1"/>
    <col min="5630" max="5630" width="13.42578125" style="6" customWidth="1"/>
    <col min="5631" max="5631" width="13.5703125" style="6" customWidth="1"/>
    <col min="5632" max="5634" width="13.42578125" style="6" customWidth="1"/>
    <col min="5635" max="5635" width="15.7109375" style="6" customWidth="1"/>
    <col min="5636" max="5636" width="2.140625" style="6" customWidth="1"/>
    <col min="5637" max="5637" width="12.28515625" style="6" bestFit="1" customWidth="1"/>
    <col min="5638" max="5877" width="11.42578125" style="6"/>
    <col min="5878" max="5878" width="40.85546875" style="6" customWidth="1"/>
    <col min="5879" max="5879" width="14.42578125" style="6" customWidth="1"/>
    <col min="5880" max="5880" width="13.7109375" style="6" customWidth="1"/>
    <col min="5881" max="5881" width="14.85546875" style="6" customWidth="1"/>
    <col min="5882" max="5883" width="13.7109375" style="6" customWidth="1"/>
    <col min="5884" max="5884" width="13.42578125" style="6" customWidth="1"/>
    <col min="5885" max="5885" width="13.140625" style="6" customWidth="1"/>
    <col min="5886" max="5886" width="13.42578125" style="6" customWidth="1"/>
    <col min="5887" max="5887" width="13.5703125" style="6" customWidth="1"/>
    <col min="5888" max="5890" width="13.42578125" style="6" customWidth="1"/>
    <col min="5891" max="5891" width="15.7109375" style="6" customWidth="1"/>
    <col min="5892" max="5892" width="2.140625" style="6" customWidth="1"/>
    <col min="5893" max="5893" width="12.28515625" style="6" bestFit="1" customWidth="1"/>
    <col min="5894" max="6133" width="11.42578125" style="6"/>
    <col min="6134" max="6134" width="40.85546875" style="6" customWidth="1"/>
    <col min="6135" max="6135" width="14.42578125" style="6" customWidth="1"/>
    <col min="6136" max="6136" width="13.7109375" style="6" customWidth="1"/>
    <col min="6137" max="6137" width="14.85546875" style="6" customWidth="1"/>
    <col min="6138" max="6139" width="13.7109375" style="6" customWidth="1"/>
    <col min="6140" max="6140" width="13.42578125" style="6" customWidth="1"/>
    <col min="6141" max="6141" width="13.140625" style="6" customWidth="1"/>
    <col min="6142" max="6142" width="13.42578125" style="6" customWidth="1"/>
    <col min="6143" max="6143" width="13.5703125" style="6" customWidth="1"/>
    <col min="6144" max="6146" width="13.42578125" style="6" customWidth="1"/>
    <col min="6147" max="6147" width="15.7109375" style="6" customWidth="1"/>
    <col min="6148" max="6148" width="2.140625" style="6" customWidth="1"/>
    <col min="6149" max="6149" width="12.28515625" style="6" bestFit="1" customWidth="1"/>
    <col min="6150" max="6389" width="11.42578125" style="6"/>
    <col min="6390" max="6390" width="40.85546875" style="6" customWidth="1"/>
    <col min="6391" max="6391" width="14.42578125" style="6" customWidth="1"/>
    <col min="6392" max="6392" width="13.7109375" style="6" customWidth="1"/>
    <col min="6393" max="6393" width="14.85546875" style="6" customWidth="1"/>
    <col min="6394" max="6395" width="13.7109375" style="6" customWidth="1"/>
    <col min="6396" max="6396" width="13.42578125" style="6" customWidth="1"/>
    <col min="6397" max="6397" width="13.140625" style="6" customWidth="1"/>
    <col min="6398" max="6398" width="13.42578125" style="6" customWidth="1"/>
    <col min="6399" max="6399" width="13.5703125" style="6" customWidth="1"/>
    <col min="6400" max="6402" width="13.42578125" style="6" customWidth="1"/>
    <col min="6403" max="6403" width="15.7109375" style="6" customWidth="1"/>
    <col min="6404" max="6404" width="2.140625" style="6" customWidth="1"/>
    <col min="6405" max="6405" width="12.28515625" style="6" bestFit="1" customWidth="1"/>
    <col min="6406" max="6645" width="11.42578125" style="6"/>
    <col min="6646" max="6646" width="40.85546875" style="6" customWidth="1"/>
    <col min="6647" max="6647" width="14.42578125" style="6" customWidth="1"/>
    <col min="6648" max="6648" width="13.7109375" style="6" customWidth="1"/>
    <col min="6649" max="6649" width="14.85546875" style="6" customWidth="1"/>
    <col min="6650" max="6651" width="13.7109375" style="6" customWidth="1"/>
    <col min="6652" max="6652" width="13.42578125" style="6" customWidth="1"/>
    <col min="6653" max="6653" width="13.140625" style="6" customWidth="1"/>
    <col min="6654" max="6654" width="13.42578125" style="6" customWidth="1"/>
    <col min="6655" max="6655" width="13.5703125" style="6" customWidth="1"/>
    <col min="6656" max="6658" width="13.42578125" style="6" customWidth="1"/>
    <col min="6659" max="6659" width="15.7109375" style="6" customWidth="1"/>
    <col min="6660" max="6660" width="2.140625" style="6" customWidth="1"/>
    <col min="6661" max="6661" width="12.28515625" style="6" bestFit="1" customWidth="1"/>
    <col min="6662" max="6901" width="11.42578125" style="6"/>
    <col min="6902" max="6902" width="40.85546875" style="6" customWidth="1"/>
    <col min="6903" max="6903" width="14.42578125" style="6" customWidth="1"/>
    <col min="6904" max="6904" width="13.7109375" style="6" customWidth="1"/>
    <col min="6905" max="6905" width="14.85546875" style="6" customWidth="1"/>
    <col min="6906" max="6907" width="13.7109375" style="6" customWidth="1"/>
    <col min="6908" max="6908" width="13.42578125" style="6" customWidth="1"/>
    <col min="6909" max="6909" width="13.140625" style="6" customWidth="1"/>
    <col min="6910" max="6910" width="13.42578125" style="6" customWidth="1"/>
    <col min="6911" max="6911" width="13.5703125" style="6" customWidth="1"/>
    <col min="6912" max="6914" width="13.42578125" style="6" customWidth="1"/>
    <col min="6915" max="6915" width="15.7109375" style="6" customWidth="1"/>
    <col min="6916" max="6916" width="2.140625" style="6" customWidth="1"/>
    <col min="6917" max="6917" width="12.28515625" style="6" bestFit="1" customWidth="1"/>
    <col min="6918" max="7157" width="11.42578125" style="6"/>
    <col min="7158" max="7158" width="40.85546875" style="6" customWidth="1"/>
    <col min="7159" max="7159" width="14.42578125" style="6" customWidth="1"/>
    <col min="7160" max="7160" width="13.7109375" style="6" customWidth="1"/>
    <col min="7161" max="7161" width="14.85546875" style="6" customWidth="1"/>
    <col min="7162" max="7163" width="13.7109375" style="6" customWidth="1"/>
    <col min="7164" max="7164" width="13.42578125" style="6" customWidth="1"/>
    <col min="7165" max="7165" width="13.140625" style="6" customWidth="1"/>
    <col min="7166" max="7166" width="13.42578125" style="6" customWidth="1"/>
    <col min="7167" max="7167" width="13.5703125" style="6" customWidth="1"/>
    <col min="7168" max="7170" width="13.42578125" style="6" customWidth="1"/>
    <col min="7171" max="7171" width="15.7109375" style="6" customWidth="1"/>
    <col min="7172" max="7172" width="2.140625" style="6" customWidth="1"/>
    <col min="7173" max="7173" width="12.28515625" style="6" bestFit="1" customWidth="1"/>
    <col min="7174" max="7413" width="11.42578125" style="6"/>
    <col min="7414" max="7414" width="40.85546875" style="6" customWidth="1"/>
    <col min="7415" max="7415" width="14.42578125" style="6" customWidth="1"/>
    <col min="7416" max="7416" width="13.7109375" style="6" customWidth="1"/>
    <col min="7417" max="7417" width="14.85546875" style="6" customWidth="1"/>
    <col min="7418" max="7419" width="13.7109375" style="6" customWidth="1"/>
    <col min="7420" max="7420" width="13.42578125" style="6" customWidth="1"/>
    <col min="7421" max="7421" width="13.140625" style="6" customWidth="1"/>
    <col min="7422" max="7422" width="13.42578125" style="6" customWidth="1"/>
    <col min="7423" max="7423" width="13.5703125" style="6" customWidth="1"/>
    <col min="7424" max="7426" width="13.42578125" style="6" customWidth="1"/>
    <col min="7427" max="7427" width="15.7109375" style="6" customWidth="1"/>
    <col min="7428" max="7428" width="2.140625" style="6" customWidth="1"/>
    <col min="7429" max="7429" width="12.28515625" style="6" bestFit="1" customWidth="1"/>
    <col min="7430" max="7669" width="11.42578125" style="6"/>
    <col min="7670" max="7670" width="40.85546875" style="6" customWidth="1"/>
    <col min="7671" max="7671" width="14.42578125" style="6" customWidth="1"/>
    <col min="7672" max="7672" width="13.7109375" style="6" customWidth="1"/>
    <col min="7673" max="7673" width="14.85546875" style="6" customWidth="1"/>
    <col min="7674" max="7675" width="13.7109375" style="6" customWidth="1"/>
    <col min="7676" max="7676" width="13.42578125" style="6" customWidth="1"/>
    <col min="7677" max="7677" width="13.140625" style="6" customWidth="1"/>
    <col min="7678" max="7678" width="13.42578125" style="6" customWidth="1"/>
    <col min="7679" max="7679" width="13.5703125" style="6" customWidth="1"/>
    <col min="7680" max="7682" width="13.42578125" style="6" customWidth="1"/>
    <col min="7683" max="7683" width="15.7109375" style="6" customWidth="1"/>
    <col min="7684" max="7684" width="2.140625" style="6" customWidth="1"/>
    <col min="7685" max="7685" width="12.28515625" style="6" bestFit="1" customWidth="1"/>
    <col min="7686" max="7925" width="11.42578125" style="6"/>
    <col min="7926" max="7926" width="40.85546875" style="6" customWidth="1"/>
    <col min="7927" max="7927" width="14.42578125" style="6" customWidth="1"/>
    <col min="7928" max="7928" width="13.7109375" style="6" customWidth="1"/>
    <col min="7929" max="7929" width="14.85546875" style="6" customWidth="1"/>
    <col min="7930" max="7931" width="13.7109375" style="6" customWidth="1"/>
    <col min="7932" max="7932" width="13.42578125" style="6" customWidth="1"/>
    <col min="7933" max="7933" width="13.140625" style="6" customWidth="1"/>
    <col min="7934" max="7934" width="13.42578125" style="6" customWidth="1"/>
    <col min="7935" max="7935" width="13.5703125" style="6" customWidth="1"/>
    <col min="7936" max="7938" width="13.42578125" style="6" customWidth="1"/>
    <col min="7939" max="7939" width="15.7109375" style="6" customWidth="1"/>
    <col min="7940" max="7940" width="2.140625" style="6" customWidth="1"/>
    <col min="7941" max="7941" width="12.28515625" style="6" bestFit="1" customWidth="1"/>
    <col min="7942" max="8181" width="11.42578125" style="6"/>
    <col min="8182" max="8182" width="40.85546875" style="6" customWidth="1"/>
    <col min="8183" max="8183" width="14.42578125" style="6" customWidth="1"/>
    <col min="8184" max="8184" width="13.7109375" style="6" customWidth="1"/>
    <col min="8185" max="8185" width="14.85546875" style="6" customWidth="1"/>
    <col min="8186" max="8187" width="13.7109375" style="6" customWidth="1"/>
    <col min="8188" max="8188" width="13.42578125" style="6" customWidth="1"/>
    <col min="8189" max="8189" width="13.140625" style="6" customWidth="1"/>
    <col min="8190" max="8190" width="13.42578125" style="6" customWidth="1"/>
    <col min="8191" max="8191" width="13.5703125" style="6" customWidth="1"/>
    <col min="8192" max="8194" width="13.42578125" style="6" customWidth="1"/>
    <col min="8195" max="8195" width="15.7109375" style="6" customWidth="1"/>
    <col min="8196" max="8196" width="2.140625" style="6" customWidth="1"/>
    <col min="8197" max="8197" width="12.28515625" style="6" bestFit="1" customWidth="1"/>
    <col min="8198" max="8437" width="11.42578125" style="6"/>
    <col min="8438" max="8438" width="40.85546875" style="6" customWidth="1"/>
    <col min="8439" max="8439" width="14.42578125" style="6" customWidth="1"/>
    <col min="8440" max="8440" width="13.7109375" style="6" customWidth="1"/>
    <col min="8441" max="8441" width="14.85546875" style="6" customWidth="1"/>
    <col min="8442" max="8443" width="13.7109375" style="6" customWidth="1"/>
    <col min="8444" max="8444" width="13.42578125" style="6" customWidth="1"/>
    <col min="8445" max="8445" width="13.140625" style="6" customWidth="1"/>
    <col min="8446" max="8446" width="13.42578125" style="6" customWidth="1"/>
    <col min="8447" max="8447" width="13.5703125" style="6" customWidth="1"/>
    <col min="8448" max="8450" width="13.42578125" style="6" customWidth="1"/>
    <col min="8451" max="8451" width="15.7109375" style="6" customWidth="1"/>
    <col min="8452" max="8452" width="2.140625" style="6" customWidth="1"/>
    <col min="8453" max="8453" width="12.28515625" style="6" bestFit="1" customWidth="1"/>
    <col min="8454" max="8693" width="11.42578125" style="6"/>
    <col min="8694" max="8694" width="40.85546875" style="6" customWidth="1"/>
    <col min="8695" max="8695" width="14.42578125" style="6" customWidth="1"/>
    <col min="8696" max="8696" width="13.7109375" style="6" customWidth="1"/>
    <col min="8697" max="8697" width="14.85546875" style="6" customWidth="1"/>
    <col min="8698" max="8699" width="13.7109375" style="6" customWidth="1"/>
    <col min="8700" max="8700" width="13.42578125" style="6" customWidth="1"/>
    <col min="8701" max="8701" width="13.140625" style="6" customWidth="1"/>
    <col min="8702" max="8702" width="13.42578125" style="6" customWidth="1"/>
    <col min="8703" max="8703" width="13.5703125" style="6" customWidth="1"/>
    <col min="8704" max="8706" width="13.42578125" style="6" customWidth="1"/>
    <col min="8707" max="8707" width="15.7109375" style="6" customWidth="1"/>
    <col min="8708" max="8708" width="2.140625" style="6" customWidth="1"/>
    <col min="8709" max="8709" width="12.28515625" style="6" bestFit="1" customWidth="1"/>
    <col min="8710" max="8949" width="11.42578125" style="6"/>
    <col min="8950" max="8950" width="40.85546875" style="6" customWidth="1"/>
    <col min="8951" max="8951" width="14.42578125" style="6" customWidth="1"/>
    <col min="8952" max="8952" width="13.7109375" style="6" customWidth="1"/>
    <col min="8953" max="8953" width="14.85546875" style="6" customWidth="1"/>
    <col min="8954" max="8955" width="13.7109375" style="6" customWidth="1"/>
    <col min="8956" max="8956" width="13.42578125" style="6" customWidth="1"/>
    <col min="8957" max="8957" width="13.140625" style="6" customWidth="1"/>
    <col min="8958" max="8958" width="13.42578125" style="6" customWidth="1"/>
    <col min="8959" max="8959" width="13.5703125" style="6" customWidth="1"/>
    <col min="8960" max="8962" width="13.42578125" style="6" customWidth="1"/>
    <col min="8963" max="8963" width="15.7109375" style="6" customWidth="1"/>
    <col min="8964" max="8964" width="2.140625" style="6" customWidth="1"/>
    <col min="8965" max="8965" width="12.28515625" style="6" bestFit="1" customWidth="1"/>
    <col min="8966" max="9205" width="11.42578125" style="6"/>
    <col min="9206" max="9206" width="40.85546875" style="6" customWidth="1"/>
    <col min="9207" max="9207" width="14.42578125" style="6" customWidth="1"/>
    <col min="9208" max="9208" width="13.7109375" style="6" customWidth="1"/>
    <col min="9209" max="9209" width="14.85546875" style="6" customWidth="1"/>
    <col min="9210" max="9211" width="13.7109375" style="6" customWidth="1"/>
    <col min="9212" max="9212" width="13.42578125" style="6" customWidth="1"/>
    <col min="9213" max="9213" width="13.140625" style="6" customWidth="1"/>
    <col min="9214" max="9214" width="13.42578125" style="6" customWidth="1"/>
    <col min="9215" max="9215" width="13.5703125" style="6" customWidth="1"/>
    <col min="9216" max="9218" width="13.42578125" style="6" customWidth="1"/>
    <col min="9219" max="9219" width="15.7109375" style="6" customWidth="1"/>
    <col min="9220" max="9220" width="2.140625" style="6" customWidth="1"/>
    <col min="9221" max="9221" width="12.28515625" style="6" bestFit="1" customWidth="1"/>
    <col min="9222" max="9461" width="11.42578125" style="6"/>
    <col min="9462" max="9462" width="40.85546875" style="6" customWidth="1"/>
    <col min="9463" max="9463" width="14.42578125" style="6" customWidth="1"/>
    <col min="9464" max="9464" width="13.7109375" style="6" customWidth="1"/>
    <col min="9465" max="9465" width="14.85546875" style="6" customWidth="1"/>
    <col min="9466" max="9467" width="13.7109375" style="6" customWidth="1"/>
    <col min="9468" max="9468" width="13.42578125" style="6" customWidth="1"/>
    <col min="9469" max="9469" width="13.140625" style="6" customWidth="1"/>
    <col min="9470" max="9470" width="13.42578125" style="6" customWidth="1"/>
    <col min="9471" max="9471" width="13.5703125" style="6" customWidth="1"/>
    <col min="9472" max="9474" width="13.42578125" style="6" customWidth="1"/>
    <col min="9475" max="9475" width="15.7109375" style="6" customWidth="1"/>
    <col min="9476" max="9476" width="2.140625" style="6" customWidth="1"/>
    <col min="9477" max="9477" width="12.28515625" style="6" bestFit="1" customWidth="1"/>
    <col min="9478" max="9717" width="11.42578125" style="6"/>
    <col min="9718" max="9718" width="40.85546875" style="6" customWidth="1"/>
    <col min="9719" max="9719" width="14.42578125" style="6" customWidth="1"/>
    <col min="9720" max="9720" width="13.7109375" style="6" customWidth="1"/>
    <col min="9721" max="9721" width="14.85546875" style="6" customWidth="1"/>
    <col min="9722" max="9723" width="13.7109375" style="6" customWidth="1"/>
    <col min="9724" max="9724" width="13.42578125" style="6" customWidth="1"/>
    <col min="9725" max="9725" width="13.140625" style="6" customWidth="1"/>
    <col min="9726" max="9726" width="13.42578125" style="6" customWidth="1"/>
    <col min="9727" max="9727" width="13.5703125" style="6" customWidth="1"/>
    <col min="9728" max="9730" width="13.42578125" style="6" customWidth="1"/>
    <col min="9731" max="9731" width="15.7109375" style="6" customWidth="1"/>
    <col min="9732" max="9732" width="2.140625" style="6" customWidth="1"/>
    <col min="9733" max="9733" width="12.28515625" style="6" bestFit="1" customWidth="1"/>
    <col min="9734" max="9973" width="11.42578125" style="6"/>
    <col min="9974" max="9974" width="40.85546875" style="6" customWidth="1"/>
    <col min="9975" max="9975" width="14.42578125" style="6" customWidth="1"/>
    <col min="9976" max="9976" width="13.7109375" style="6" customWidth="1"/>
    <col min="9977" max="9977" width="14.85546875" style="6" customWidth="1"/>
    <col min="9978" max="9979" width="13.7109375" style="6" customWidth="1"/>
    <col min="9980" max="9980" width="13.42578125" style="6" customWidth="1"/>
    <col min="9981" max="9981" width="13.140625" style="6" customWidth="1"/>
    <col min="9982" max="9982" width="13.42578125" style="6" customWidth="1"/>
    <col min="9983" max="9983" width="13.5703125" style="6" customWidth="1"/>
    <col min="9984" max="9986" width="13.42578125" style="6" customWidth="1"/>
    <col min="9987" max="9987" width="15.7109375" style="6" customWidth="1"/>
    <col min="9988" max="9988" width="2.140625" style="6" customWidth="1"/>
    <col min="9989" max="9989" width="12.28515625" style="6" bestFit="1" customWidth="1"/>
    <col min="9990" max="10229" width="11.42578125" style="6"/>
    <col min="10230" max="10230" width="40.85546875" style="6" customWidth="1"/>
    <col min="10231" max="10231" width="14.42578125" style="6" customWidth="1"/>
    <col min="10232" max="10232" width="13.7109375" style="6" customWidth="1"/>
    <col min="10233" max="10233" width="14.85546875" style="6" customWidth="1"/>
    <col min="10234" max="10235" width="13.7109375" style="6" customWidth="1"/>
    <col min="10236" max="10236" width="13.42578125" style="6" customWidth="1"/>
    <col min="10237" max="10237" width="13.140625" style="6" customWidth="1"/>
    <col min="10238" max="10238" width="13.42578125" style="6" customWidth="1"/>
    <col min="10239" max="10239" width="13.5703125" style="6" customWidth="1"/>
    <col min="10240" max="10242" width="13.42578125" style="6" customWidth="1"/>
    <col min="10243" max="10243" width="15.7109375" style="6" customWidth="1"/>
    <col min="10244" max="10244" width="2.140625" style="6" customWidth="1"/>
    <col min="10245" max="10245" width="12.28515625" style="6" bestFit="1" customWidth="1"/>
    <col min="10246" max="10485" width="11.42578125" style="6"/>
    <col min="10486" max="10486" width="40.85546875" style="6" customWidth="1"/>
    <col min="10487" max="10487" width="14.42578125" style="6" customWidth="1"/>
    <col min="10488" max="10488" width="13.7109375" style="6" customWidth="1"/>
    <col min="10489" max="10489" width="14.85546875" style="6" customWidth="1"/>
    <col min="10490" max="10491" width="13.7109375" style="6" customWidth="1"/>
    <col min="10492" max="10492" width="13.42578125" style="6" customWidth="1"/>
    <col min="10493" max="10493" width="13.140625" style="6" customWidth="1"/>
    <col min="10494" max="10494" width="13.42578125" style="6" customWidth="1"/>
    <col min="10495" max="10495" width="13.5703125" style="6" customWidth="1"/>
    <col min="10496" max="10498" width="13.42578125" style="6" customWidth="1"/>
    <col min="10499" max="10499" width="15.7109375" style="6" customWidth="1"/>
    <col min="10500" max="10500" width="2.140625" style="6" customWidth="1"/>
    <col min="10501" max="10501" width="12.28515625" style="6" bestFit="1" customWidth="1"/>
    <col min="10502" max="10741" width="11.42578125" style="6"/>
    <col min="10742" max="10742" width="40.85546875" style="6" customWidth="1"/>
    <col min="10743" max="10743" width="14.42578125" style="6" customWidth="1"/>
    <col min="10744" max="10744" width="13.7109375" style="6" customWidth="1"/>
    <col min="10745" max="10745" width="14.85546875" style="6" customWidth="1"/>
    <col min="10746" max="10747" width="13.7109375" style="6" customWidth="1"/>
    <col min="10748" max="10748" width="13.42578125" style="6" customWidth="1"/>
    <col min="10749" max="10749" width="13.140625" style="6" customWidth="1"/>
    <col min="10750" max="10750" width="13.42578125" style="6" customWidth="1"/>
    <col min="10751" max="10751" width="13.5703125" style="6" customWidth="1"/>
    <col min="10752" max="10754" width="13.42578125" style="6" customWidth="1"/>
    <col min="10755" max="10755" width="15.7109375" style="6" customWidth="1"/>
    <col min="10756" max="10756" width="2.140625" style="6" customWidth="1"/>
    <col min="10757" max="10757" width="12.28515625" style="6" bestFit="1" customWidth="1"/>
    <col min="10758" max="10997" width="11.42578125" style="6"/>
    <col min="10998" max="10998" width="40.85546875" style="6" customWidth="1"/>
    <col min="10999" max="10999" width="14.42578125" style="6" customWidth="1"/>
    <col min="11000" max="11000" width="13.7109375" style="6" customWidth="1"/>
    <col min="11001" max="11001" width="14.85546875" style="6" customWidth="1"/>
    <col min="11002" max="11003" width="13.7109375" style="6" customWidth="1"/>
    <col min="11004" max="11004" width="13.42578125" style="6" customWidth="1"/>
    <col min="11005" max="11005" width="13.140625" style="6" customWidth="1"/>
    <col min="11006" max="11006" width="13.42578125" style="6" customWidth="1"/>
    <col min="11007" max="11007" width="13.5703125" style="6" customWidth="1"/>
    <col min="11008" max="11010" width="13.42578125" style="6" customWidth="1"/>
    <col min="11011" max="11011" width="15.7109375" style="6" customWidth="1"/>
    <col min="11012" max="11012" width="2.140625" style="6" customWidth="1"/>
    <col min="11013" max="11013" width="12.28515625" style="6" bestFit="1" customWidth="1"/>
    <col min="11014" max="11253" width="11.42578125" style="6"/>
    <col min="11254" max="11254" width="40.85546875" style="6" customWidth="1"/>
    <col min="11255" max="11255" width="14.42578125" style="6" customWidth="1"/>
    <col min="11256" max="11256" width="13.7109375" style="6" customWidth="1"/>
    <col min="11257" max="11257" width="14.85546875" style="6" customWidth="1"/>
    <col min="11258" max="11259" width="13.7109375" style="6" customWidth="1"/>
    <col min="11260" max="11260" width="13.42578125" style="6" customWidth="1"/>
    <col min="11261" max="11261" width="13.140625" style="6" customWidth="1"/>
    <col min="11262" max="11262" width="13.42578125" style="6" customWidth="1"/>
    <col min="11263" max="11263" width="13.5703125" style="6" customWidth="1"/>
    <col min="11264" max="11266" width="13.42578125" style="6" customWidth="1"/>
    <col min="11267" max="11267" width="15.7109375" style="6" customWidth="1"/>
    <col min="11268" max="11268" width="2.140625" style="6" customWidth="1"/>
    <col min="11269" max="11269" width="12.28515625" style="6" bestFit="1" customWidth="1"/>
    <col min="11270" max="11509" width="11.42578125" style="6"/>
    <col min="11510" max="11510" width="40.85546875" style="6" customWidth="1"/>
    <col min="11511" max="11511" width="14.42578125" style="6" customWidth="1"/>
    <col min="11512" max="11512" width="13.7109375" style="6" customWidth="1"/>
    <col min="11513" max="11513" width="14.85546875" style="6" customWidth="1"/>
    <col min="11514" max="11515" width="13.7109375" style="6" customWidth="1"/>
    <col min="11516" max="11516" width="13.42578125" style="6" customWidth="1"/>
    <col min="11517" max="11517" width="13.140625" style="6" customWidth="1"/>
    <col min="11518" max="11518" width="13.42578125" style="6" customWidth="1"/>
    <col min="11519" max="11519" width="13.5703125" style="6" customWidth="1"/>
    <col min="11520" max="11522" width="13.42578125" style="6" customWidth="1"/>
    <col min="11523" max="11523" width="15.7109375" style="6" customWidth="1"/>
    <col min="11524" max="11524" width="2.140625" style="6" customWidth="1"/>
    <col min="11525" max="11525" width="12.28515625" style="6" bestFit="1" customWidth="1"/>
    <col min="11526" max="11765" width="11.42578125" style="6"/>
    <col min="11766" max="11766" width="40.85546875" style="6" customWidth="1"/>
    <col min="11767" max="11767" width="14.42578125" style="6" customWidth="1"/>
    <col min="11768" max="11768" width="13.7109375" style="6" customWidth="1"/>
    <col min="11769" max="11769" width="14.85546875" style="6" customWidth="1"/>
    <col min="11770" max="11771" width="13.7109375" style="6" customWidth="1"/>
    <col min="11772" max="11772" width="13.42578125" style="6" customWidth="1"/>
    <col min="11773" max="11773" width="13.140625" style="6" customWidth="1"/>
    <col min="11774" max="11774" width="13.42578125" style="6" customWidth="1"/>
    <col min="11775" max="11775" width="13.5703125" style="6" customWidth="1"/>
    <col min="11776" max="11778" width="13.42578125" style="6" customWidth="1"/>
    <col min="11779" max="11779" width="15.7109375" style="6" customWidth="1"/>
    <col min="11780" max="11780" width="2.140625" style="6" customWidth="1"/>
    <col min="11781" max="11781" width="12.28515625" style="6" bestFit="1" customWidth="1"/>
    <col min="11782" max="12021" width="11.42578125" style="6"/>
    <col min="12022" max="12022" width="40.85546875" style="6" customWidth="1"/>
    <col min="12023" max="12023" width="14.42578125" style="6" customWidth="1"/>
    <col min="12024" max="12024" width="13.7109375" style="6" customWidth="1"/>
    <col min="12025" max="12025" width="14.85546875" style="6" customWidth="1"/>
    <col min="12026" max="12027" width="13.7109375" style="6" customWidth="1"/>
    <col min="12028" max="12028" width="13.42578125" style="6" customWidth="1"/>
    <col min="12029" max="12029" width="13.140625" style="6" customWidth="1"/>
    <col min="12030" max="12030" width="13.42578125" style="6" customWidth="1"/>
    <col min="12031" max="12031" width="13.5703125" style="6" customWidth="1"/>
    <col min="12032" max="12034" width="13.42578125" style="6" customWidth="1"/>
    <col min="12035" max="12035" width="15.7109375" style="6" customWidth="1"/>
    <col min="12036" max="12036" width="2.140625" style="6" customWidth="1"/>
    <col min="12037" max="12037" width="12.28515625" style="6" bestFit="1" customWidth="1"/>
    <col min="12038" max="12277" width="11.42578125" style="6"/>
    <col min="12278" max="12278" width="40.85546875" style="6" customWidth="1"/>
    <col min="12279" max="12279" width="14.42578125" style="6" customWidth="1"/>
    <col min="12280" max="12280" width="13.7109375" style="6" customWidth="1"/>
    <col min="12281" max="12281" width="14.85546875" style="6" customWidth="1"/>
    <col min="12282" max="12283" width="13.7109375" style="6" customWidth="1"/>
    <col min="12284" max="12284" width="13.42578125" style="6" customWidth="1"/>
    <col min="12285" max="12285" width="13.140625" style="6" customWidth="1"/>
    <col min="12286" max="12286" width="13.42578125" style="6" customWidth="1"/>
    <col min="12287" max="12287" width="13.5703125" style="6" customWidth="1"/>
    <col min="12288" max="12290" width="13.42578125" style="6" customWidth="1"/>
    <col min="12291" max="12291" width="15.7109375" style="6" customWidth="1"/>
    <col min="12292" max="12292" width="2.140625" style="6" customWidth="1"/>
    <col min="12293" max="12293" width="12.28515625" style="6" bestFit="1" customWidth="1"/>
    <col min="12294" max="12533" width="11.42578125" style="6"/>
    <col min="12534" max="12534" width="40.85546875" style="6" customWidth="1"/>
    <col min="12535" max="12535" width="14.42578125" style="6" customWidth="1"/>
    <col min="12536" max="12536" width="13.7109375" style="6" customWidth="1"/>
    <col min="12537" max="12537" width="14.85546875" style="6" customWidth="1"/>
    <col min="12538" max="12539" width="13.7109375" style="6" customWidth="1"/>
    <col min="12540" max="12540" width="13.42578125" style="6" customWidth="1"/>
    <col min="12541" max="12541" width="13.140625" style="6" customWidth="1"/>
    <col min="12542" max="12542" width="13.42578125" style="6" customWidth="1"/>
    <col min="12543" max="12543" width="13.5703125" style="6" customWidth="1"/>
    <col min="12544" max="12546" width="13.42578125" style="6" customWidth="1"/>
    <col min="12547" max="12547" width="15.7109375" style="6" customWidth="1"/>
    <col min="12548" max="12548" width="2.140625" style="6" customWidth="1"/>
    <col min="12549" max="12549" width="12.28515625" style="6" bestFit="1" customWidth="1"/>
    <col min="12550" max="12789" width="11.42578125" style="6"/>
    <col min="12790" max="12790" width="40.85546875" style="6" customWidth="1"/>
    <col min="12791" max="12791" width="14.42578125" style="6" customWidth="1"/>
    <col min="12792" max="12792" width="13.7109375" style="6" customWidth="1"/>
    <col min="12793" max="12793" width="14.85546875" style="6" customWidth="1"/>
    <col min="12794" max="12795" width="13.7109375" style="6" customWidth="1"/>
    <col min="12796" max="12796" width="13.42578125" style="6" customWidth="1"/>
    <col min="12797" max="12797" width="13.140625" style="6" customWidth="1"/>
    <col min="12798" max="12798" width="13.42578125" style="6" customWidth="1"/>
    <col min="12799" max="12799" width="13.5703125" style="6" customWidth="1"/>
    <col min="12800" max="12802" width="13.42578125" style="6" customWidth="1"/>
    <col min="12803" max="12803" width="15.7109375" style="6" customWidth="1"/>
    <col min="12804" max="12804" width="2.140625" style="6" customWidth="1"/>
    <col min="12805" max="12805" width="12.28515625" style="6" bestFit="1" customWidth="1"/>
    <col min="12806" max="13045" width="11.42578125" style="6"/>
    <col min="13046" max="13046" width="40.85546875" style="6" customWidth="1"/>
    <col min="13047" max="13047" width="14.42578125" style="6" customWidth="1"/>
    <col min="13048" max="13048" width="13.7109375" style="6" customWidth="1"/>
    <col min="13049" max="13049" width="14.85546875" style="6" customWidth="1"/>
    <col min="13050" max="13051" width="13.7109375" style="6" customWidth="1"/>
    <col min="13052" max="13052" width="13.42578125" style="6" customWidth="1"/>
    <col min="13053" max="13053" width="13.140625" style="6" customWidth="1"/>
    <col min="13054" max="13054" width="13.42578125" style="6" customWidth="1"/>
    <col min="13055" max="13055" width="13.5703125" style="6" customWidth="1"/>
    <col min="13056" max="13058" width="13.42578125" style="6" customWidth="1"/>
    <col min="13059" max="13059" width="15.7109375" style="6" customWidth="1"/>
    <col min="13060" max="13060" width="2.140625" style="6" customWidth="1"/>
    <col min="13061" max="13061" width="12.28515625" style="6" bestFit="1" customWidth="1"/>
    <col min="13062" max="13301" width="11.42578125" style="6"/>
    <col min="13302" max="13302" width="40.85546875" style="6" customWidth="1"/>
    <col min="13303" max="13303" width="14.42578125" style="6" customWidth="1"/>
    <col min="13304" max="13304" width="13.7109375" style="6" customWidth="1"/>
    <col min="13305" max="13305" width="14.85546875" style="6" customWidth="1"/>
    <col min="13306" max="13307" width="13.7109375" style="6" customWidth="1"/>
    <col min="13308" max="13308" width="13.42578125" style="6" customWidth="1"/>
    <col min="13309" max="13309" width="13.140625" style="6" customWidth="1"/>
    <col min="13310" max="13310" width="13.42578125" style="6" customWidth="1"/>
    <col min="13311" max="13311" width="13.5703125" style="6" customWidth="1"/>
    <col min="13312" max="13314" width="13.42578125" style="6" customWidth="1"/>
    <col min="13315" max="13315" width="15.7109375" style="6" customWidth="1"/>
    <col min="13316" max="13316" width="2.140625" style="6" customWidth="1"/>
    <col min="13317" max="13317" width="12.28515625" style="6" bestFit="1" customWidth="1"/>
    <col min="13318" max="13557" width="11.42578125" style="6"/>
    <col min="13558" max="13558" width="40.85546875" style="6" customWidth="1"/>
    <col min="13559" max="13559" width="14.42578125" style="6" customWidth="1"/>
    <col min="13560" max="13560" width="13.7109375" style="6" customWidth="1"/>
    <col min="13561" max="13561" width="14.85546875" style="6" customWidth="1"/>
    <col min="13562" max="13563" width="13.7109375" style="6" customWidth="1"/>
    <col min="13564" max="13564" width="13.42578125" style="6" customWidth="1"/>
    <col min="13565" max="13565" width="13.140625" style="6" customWidth="1"/>
    <col min="13566" max="13566" width="13.42578125" style="6" customWidth="1"/>
    <col min="13567" max="13567" width="13.5703125" style="6" customWidth="1"/>
    <col min="13568" max="13570" width="13.42578125" style="6" customWidth="1"/>
    <col min="13571" max="13571" width="15.7109375" style="6" customWidth="1"/>
    <col min="13572" max="13572" width="2.140625" style="6" customWidth="1"/>
    <col min="13573" max="13573" width="12.28515625" style="6" bestFit="1" customWidth="1"/>
    <col min="13574" max="13813" width="11.42578125" style="6"/>
    <col min="13814" max="13814" width="40.85546875" style="6" customWidth="1"/>
    <col min="13815" max="13815" width="14.42578125" style="6" customWidth="1"/>
    <col min="13816" max="13816" width="13.7109375" style="6" customWidth="1"/>
    <col min="13817" max="13817" width="14.85546875" style="6" customWidth="1"/>
    <col min="13818" max="13819" width="13.7109375" style="6" customWidth="1"/>
    <col min="13820" max="13820" width="13.42578125" style="6" customWidth="1"/>
    <col min="13821" max="13821" width="13.140625" style="6" customWidth="1"/>
    <col min="13822" max="13822" width="13.42578125" style="6" customWidth="1"/>
    <col min="13823" max="13823" width="13.5703125" style="6" customWidth="1"/>
    <col min="13824" max="13826" width="13.42578125" style="6" customWidth="1"/>
    <col min="13827" max="13827" width="15.7109375" style="6" customWidth="1"/>
    <col min="13828" max="13828" width="2.140625" style="6" customWidth="1"/>
    <col min="13829" max="13829" width="12.28515625" style="6" bestFit="1" customWidth="1"/>
    <col min="13830" max="14069" width="11.42578125" style="6"/>
    <col min="14070" max="14070" width="40.85546875" style="6" customWidth="1"/>
    <col min="14071" max="14071" width="14.42578125" style="6" customWidth="1"/>
    <col min="14072" max="14072" width="13.7109375" style="6" customWidth="1"/>
    <col min="14073" max="14073" width="14.85546875" style="6" customWidth="1"/>
    <col min="14074" max="14075" width="13.7109375" style="6" customWidth="1"/>
    <col min="14076" max="14076" width="13.42578125" style="6" customWidth="1"/>
    <col min="14077" max="14077" width="13.140625" style="6" customWidth="1"/>
    <col min="14078" max="14078" width="13.42578125" style="6" customWidth="1"/>
    <col min="14079" max="14079" width="13.5703125" style="6" customWidth="1"/>
    <col min="14080" max="14082" width="13.42578125" style="6" customWidth="1"/>
    <col min="14083" max="14083" width="15.7109375" style="6" customWidth="1"/>
    <col min="14084" max="14084" width="2.140625" style="6" customWidth="1"/>
    <col min="14085" max="14085" width="12.28515625" style="6" bestFit="1" customWidth="1"/>
    <col min="14086" max="14325" width="11.42578125" style="6"/>
    <col min="14326" max="14326" width="40.85546875" style="6" customWidth="1"/>
    <col min="14327" max="14327" width="14.42578125" style="6" customWidth="1"/>
    <col min="14328" max="14328" width="13.7109375" style="6" customWidth="1"/>
    <col min="14329" max="14329" width="14.85546875" style="6" customWidth="1"/>
    <col min="14330" max="14331" width="13.7109375" style="6" customWidth="1"/>
    <col min="14332" max="14332" width="13.42578125" style="6" customWidth="1"/>
    <col min="14333" max="14333" width="13.140625" style="6" customWidth="1"/>
    <col min="14334" max="14334" width="13.42578125" style="6" customWidth="1"/>
    <col min="14335" max="14335" width="13.5703125" style="6" customWidth="1"/>
    <col min="14336" max="14338" width="13.42578125" style="6" customWidth="1"/>
    <col min="14339" max="14339" width="15.7109375" style="6" customWidth="1"/>
    <col min="14340" max="14340" width="2.140625" style="6" customWidth="1"/>
    <col min="14341" max="14341" width="12.28515625" style="6" bestFit="1" customWidth="1"/>
    <col min="14342" max="14581" width="11.42578125" style="6"/>
    <col min="14582" max="14582" width="40.85546875" style="6" customWidth="1"/>
    <col min="14583" max="14583" width="14.42578125" style="6" customWidth="1"/>
    <col min="14584" max="14584" width="13.7109375" style="6" customWidth="1"/>
    <col min="14585" max="14585" width="14.85546875" style="6" customWidth="1"/>
    <col min="14586" max="14587" width="13.7109375" style="6" customWidth="1"/>
    <col min="14588" max="14588" width="13.42578125" style="6" customWidth="1"/>
    <col min="14589" max="14589" width="13.140625" style="6" customWidth="1"/>
    <col min="14590" max="14590" width="13.42578125" style="6" customWidth="1"/>
    <col min="14591" max="14591" width="13.5703125" style="6" customWidth="1"/>
    <col min="14592" max="14594" width="13.42578125" style="6" customWidth="1"/>
    <col min="14595" max="14595" width="15.7109375" style="6" customWidth="1"/>
    <col min="14596" max="14596" width="2.140625" style="6" customWidth="1"/>
    <col min="14597" max="14597" width="12.28515625" style="6" bestFit="1" customWidth="1"/>
    <col min="14598" max="14837" width="11.42578125" style="6"/>
    <col min="14838" max="14838" width="40.85546875" style="6" customWidth="1"/>
    <col min="14839" max="14839" width="14.42578125" style="6" customWidth="1"/>
    <col min="14840" max="14840" width="13.7109375" style="6" customWidth="1"/>
    <col min="14841" max="14841" width="14.85546875" style="6" customWidth="1"/>
    <col min="14842" max="14843" width="13.7109375" style="6" customWidth="1"/>
    <col min="14844" max="14844" width="13.42578125" style="6" customWidth="1"/>
    <col min="14845" max="14845" width="13.140625" style="6" customWidth="1"/>
    <col min="14846" max="14846" width="13.42578125" style="6" customWidth="1"/>
    <col min="14847" max="14847" width="13.5703125" style="6" customWidth="1"/>
    <col min="14848" max="14850" width="13.42578125" style="6" customWidth="1"/>
    <col min="14851" max="14851" width="15.7109375" style="6" customWidth="1"/>
    <col min="14852" max="14852" width="2.140625" style="6" customWidth="1"/>
    <col min="14853" max="14853" width="12.28515625" style="6" bestFit="1" customWidth="1"/>
    <col min="14854" max="15093" width="11.42578125" style="6"/>
    <col min="15094" max="15094" width="40.85546875" style="6" customWidth="1"/>
    <col min="15095" max="15095" width="14.42578125" style="6" customWidth="1"/>
    <col min="15096" max="15096" width="13.7109375" style="6" customWidth="1"/>
    <col min="15097" max="15097" width="14.85546875" style="6" customWidth="1"/>
    <col min="15098" max="15099" width="13.7109375" style="6" customWidth="1"/>
    <col min="15100" max="15100" width="13.42578125" style="6" customWidth="1"/>
    <col min="15101" max="15101" width="13.140625" style="6" customWidth="1"/>
    <col min="15102" max="15102" width="13.42578125" style="6" customWidth="1"/>
    <col min="15103" max="15103" width="13.5703125" style="6" customWidth="1"/>
    <col min="15104" max="15106" width="13.42578125" style="6" customWidth="1"/>
    <col min="15107" max="15107" width="15.7109375" style="6" customWidth="1"/>
    <col min="15108" max="15108" width="2.140625" style="6" customWidth="1"/>
    <col min="15109" max="15109" width="12.28515625" style="6" bestFit="1" customWidth="1"/>
    <col min="15110" max="15349" width="11.42578125" style="6"/>
    <col min="15350" max="15350" width="40.85546875" style="6" customWidth="1"/>
    <col min="15351" max="15351" width="14.42578125" style="6" customWidth="1"/>
    <col min="15352" max="15352" width="13.7109375" style="6" customWidth="1"/>
    <col min="15353" max="15353" width="14.85546875" style="6" customWidth="1"/>
    <col min="15354" max="15355" width="13.7109375" style="6" customWidth="1"/>
    <col min="15356" max="15356" width="13.42578125" style="6" customWidth="1"/>
    <col min="15357" max="15357" width="13.140625" style="6" customWidth="1"/>
    <col min="15358" max="15358" width="13.42578125" style="6" customWidth="1"/>
    <col min="15359" max="15359" width="13.5703125" style="6" customWidth="1"/>
    <col min="15360" max="15362" width="13.42578125" style="6" customWidth="1"/>
    <col min="15363" max="15363" width="15.7109375" style="6" customWidth="1"/>
    <col min="15364" max="15364" width="2.140625" style="6" customWidth="1"/>
    <col min="15365" max="15365" width="12.28515625" style="6" bestFit="1" customWidth="1"/>
    <col min="15366" max="15605" width="11.42578125" style="6"/>
    <col min="15606" max="15606" width="40.85546875" style="6" customWidth="1"/>
    <col min="15607" max="15607" width="14.42578125" style="6" customWidth="1"/>
    <col min="15608" max="15608" width="13.7109375" style="6" customWidth="1"/>
    <col min="15609" max="15609" width="14.85546875" style="6" customWidth="1"/>
    <col min="15610" max="15611" width="13.7109375" style="6" customWidth="1"/>
    <col min="15612" max="15612" width="13.42578125" style="6" customWidth="1"/>
    <col min="15613" max="15613" width="13.140625" style="6" customWidth="1"/>
    <col min="15614" max="15614" width="13.42578125" style="6" customWidth="1"/>
    <col min="15615" max="15615" width="13.5703125" style="6" customWidth="1"/>
    <col min="15616" max="15618" width="13.42578125" style="6" customWidth="1"/>
    <col min="15619" max="15619" width="15.7109375" style="6" customWidth="1"/>
    <col min="15620" max="15620" width="2.140625" style="6" customWidth="1"/>
    <col min="15621" max="15621" width="12.28515625" style="6" bestFit="1" customWidth="1"/>
    <col min="15622" max="15861" width="11.42578125" style="6"/>
    <col min="15862" max="15862" width="40.85546875" style="6" customWidth="1"/>
    <col min="15863" max="15863" width="14.42578125" style="6" customWidth="1"/>
    <col min="15864" max="15864" width="13.7109375" style="6" customWidth="1"/>
    <col min="15865" max="15865" width="14.85546875" style="6" customWidth="1"/>
    <col min="15866" max="15867" width="13.7109375" style="6" customWidth="1"/>
    <col min="15868" max="15868" width="13.42578125" style="6" customWidth="1"/>
    <col min="15869" max="15869" width="13.140625" style="6" customWidth="1"/>
    <col min="15870" max="15870" width="13.42578125" style="6" customWidth="1"/>
    <col min="15871" max="15871" width="13.5703125" style="6" customWidth="1"/>
    <col min="15872" max="15874" width="13.42578125" style="6" customWidth="1"/>
    <col min="15875" max="15875" width="15.7109375" style="6" customWidth="1"/>
    <col min="15876" max="15876" width="2.140625" style="6" customWidth="1"/>
    <col min="15877" max="15877" width="12.28515625" style="6" bestFit="1" customWidth="1"/>
    <col min="15878" max="16117" width="11.42578125" style="6"/>
    <col min="16118" max="16118" width="40.85546875" style="6" customWidth="1"/>
    <col min="16119" max="16119" width="14.42578125" style="6" customWidth="1"/>
    <col min="16120" max="16120" width="13.7109375" style="6" customWidth="1"/>
    <col min="16121" max="16121" width="14.85546875" style="6" customWidth="1"/>
    <col min="16122" max="16123" width="13.7109375" style="6" customWidth="1"/>
    <col min="16124" max="16124" width="13.42578125" style="6" customWidth="1"/>
    <col min="16125" max="16125" width="13.140625" style="6" customWidth="1"/>
    <col min="16126" max="16126" width="13.42578125" style="6" customWidth="1"/>
    <col min="16127" max="16127" width="13.5703125" style="6" customWidth="1"/>
    <col min="16128" max="16130" width="13.42578125" style="6" customWidth="1"/>
    <col min="16131" max="16131" width="15.7109375" style="6" customWidth="1"/>
    <col min="16132" max="16132" width="2.140625" style="6" customWidth="1"/>
    <col min="16133" max="16133" width="12.28515625" style="6" bestFit="1" customWidth="1"/>
    <col min="16134" max="16384" width="11.42578125" style="6"/>
  </cols>
  <sheetData>
    <row r="1" spans="1:33" x14ac:dyDescent="0.2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33" x14ac:dyDescent="0.2">
      <c r="A2" s="115" t="s">
        <v>115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33" x14ac:dyDescent="0.2">
      <c r="A3" s="116" t="s">
        <v>116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33" ht="12.75" customHeight="1" x14ac:dyDescent="0.2">
      <c r="A4" s="13"/>
      <c r="B4" s="13"/>
      <c r="C4" s="13"/>
      <c r="D4" s="13"/>
      <c r="E4" s="13"/>
      <c r="F4" s="13"/>
    </row>
    <row r="5" spans="1:33" ht="12.75" customHeight="1" x14ac:dyDescent="0.2">
      <c r="A5" s="14"/>
      <c r="B5" s="117">
        <v>2015</v>
      </c>
      <c r="C5" s="117"/>
      <c r="D5" s="117"/>
      <c r="E5" s="117"/>
      <c r="F5" s="117"/>
      <c r="G5" s="118" t="s">
        <v>117</v>
      </c>
      <c r="H5" s="118"/>
      <c r="I5" s="118"/>
      <c r="J5" s="118"/>
      <c r="K5" s="118"/>
      <c r="L5" s="118"/>
      <c r="M5" s="118"/>
    </row>
    <row r="6" spans="1:33" ht="15.75" x14ac:dyDescent="0.25">
      <c r="A6" s="119" t="s">
        <v>1</v>
      </c>
      <c r="B6" s="117"/>
      <c r="C6" s="117"/>
      <c r="D6" s="117"/>
      <c r="E6" s="117"/>
      <c r="F6" s="117"/>
      <c r="G6" s="118"/>
      <c r="H6" s="118"/>
      <c r="I6" s="118"/>
      <c r="J6" s="118"/>
      <c r="K6" s="118"/>
      <c r="L6" s="118"/>
      <c r="M6" s="118"/>
      <c r="Q6" s="114" t="s">
        <v>123</v>
      </c>
      <c r="R6" s="114"/>
      <c r="S6" s="114"/>
      <c r="T6" s="120">
        <v>2017</v>
      </c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</row>
    <row r="7" spans="1:33" ht="12.75" customHeight="1" x14ac:dyDescent="0.2">
      <c r="A7" s="119"/>
      <c r="B7" s="107" t="s">
        <v>9</v>
      </c>
      <c r="C7" s="107" t="s">
        <v>10</v>
      </c>
      <c r="D7" s="107" t="s">
        <v>11</v>
      </c>
      <c r="E7" s="107" t="s">
        <v>12</v>
      </c>
      <c r="F7" s="107" t="s">
        <v>13</v>
      </c>
      <c r="G7" s="107" t="s">
        <v>2</v>
      </c>
      <c r="H7" s="107" t="s">
        <v>3</v>
      </c>
      <c r="I7" s="107" t="s">
        <v>4</v>
      </c>
      <c r="J7" s="107" t="s">
        <v>5</v>
      </c>
      <c r="K7" s="107" t="s">
        <v>6</v>
      </c>
      <c r="L7" s="107" t="s">
        <v>7</v>
      </c>
      <c r="M7" s="107" t="s">
        <v>8</v>
      </c>
      <c r="N7" s="30" t="s">
        <v>125</v>
      </c>
      <c r="O7" s="112" t="s">
        <v>118</v>
      </c>
      <c r="P7" s="112" t="s">
        <v>119</v>
      </c>
      <c r="Q7" s="112" t="s">
        <v>120</v>
      </c>
      <c r="R7" s="112" t="s">
        <v>121</v>
      </c>
      <c r="S7" s="112" t="s">
        <v>122</v>
      </c>
      <c r="T7" s="107" t="s">
        <v>2</v>
      </c>
      <c r="U7" s="107" t="s">
        <v>3</v>
      </c>
      <c r="V7" s="107" t="s">
        <v>4</v>
      </c>
      <c r="W7" s="107" t="s">
        <v>5</v>
      </c>
      <c r="X7" s="107" t="s">
        <v>6</v>
      </c>
      <c r="Y7" s="107" t="s">
        <v>7</v>
      </c>
      <c r="Z7" s="107" t="s">
        <v>8</v>
      </c>
      <c r="AA7" s="107" t="s">
        <v>9</v>
      </c>
      <c r="AB7" s="107" t="s">
        <v>10</v>
      </c>
      <c r="AC7" s="107" t="s">
        <v>11</v>
      </c>
      <c r="AD7" s="107" t="s">
        <v>12</v>
      </c>
      <c r="AE7" s="107" t="s">
        <v>13</v>
      </c>
      <c r="AF7" s="107" t="s">
        <v>14</v>
      </c>
      <c r="AG7" s="107" t="s">
        <v>127</v>
      </c>
    </row>
    <row r="8" spans="1:33" ht="12.75" customHeight="1" x14ac:dyDescent="0.2">
      <c r="A8" s="15"/>
      <c r="B8" s="108"/>
      <c r="C8" s="110"/>
      <c r="D8" s="108"/>
      <c r="E8" s="108"/>
      <c r="F8" s="108"/>
      <c r="G8" s="110"/>
      <c r="H8" s="108"/>
      <c r="I8" s="110"/>
      <c r="J8" s="108"/>
      <c r="K8" s="110"/>
      <c r="L8" s="108"/>
      <c r="M8" s="110"/>
      <c r="N8" s="30" t="s">
        <v>124</v>
      </c>
      <c r="O8" s="113"/>
      <c r="P8" s="113"/>
      <c r="Q8" s="113"/>
      <c r="R8" s="113"/>
      <c r="S8" s="113"/>
      <c r="T8" s="110"/>
      <c r="U8" s="108"/>
      <c r="V8" s="110"/>
      <c r="W8" s="108"/>
      <c r="X8" s="110"/>
      <c r="Y8" s="108"/>
      <c r="Z8" s="110"/>
      <c r="AA8" s="108"/>
      <c r="AB8" s="110"/>
      <c r="AC8" s="108"/>
      <c r="AD8" s="108"/>
      <c r="AE8" s="108"/>
      <c r="AF8" s="108"/>
      <c r="AG8" s="108"/>
    </row>
    <row r="9" spans="1:33" ht="29.1" customHeight="1" x14ac:dyDescent="0.2">
      <c r="A9" s="16" t="s">
        <v>90</v>
      </c>
      <c r="B9" s="9">
        <f t="shared" ref="B9:M9" si="0">SUM(B10+B13+B14+B19)</f>
        <v>22691.79</v>
      </c>
      <c r="C9" s="9">
        <f t="shared" si="0"/>
        <v>7100</v>
      </c>
      <c r="D9" s="9">
        <f t="shared" si="0"/>
        <v>22585.26</v>
      </c>
      <c r="E9" s="9">
        <f t="shared" si="0"/>
        <v>15459</v>
      </c>
      <c r="F9" s="9">
        <f t="shared" si="0"/>
        <v>30703.41</v>
      </c>
      <c r="G9" s="9">
        <f t="shared" si="0"/>
        <v>119049.35</v>
      </c>
      <c r="H9" s="9">
        <f t="shared" si="0"/>
        <v>9300</v>
      </c>
      <c r="I9" s="9">
        <f t="shared" si="0"/>
        <v>13251.25</v>
      </c>
      <c r="J9" s="9">
        <f t="shared" si="0"/>
        <v>23354.74</v>
      </c>
      <c r="K9" s="9">
        <f t="shared" si="0"/>
        <v>19878.39</v>
      </c>
      <c r="L9" s="9">
        <f t="shared" si="0"/>
        <v>33755.279999999999</v>
      </c>
      <c r="M9" s="9">
        <f t="shared" si="0"/>
        <v>15510</v>
      </c>
      <c r="O9" s="31">
        <f>+AVERAGE(B9:E9,H9:K9,M9)</f>
        <v>16570.047777777778</v>
      </c>
      <c r="P9" s="31">
        <f>+AVERAGE(B9:E9,H9:M9)</f>
        <v>18288.571</v>
      </c>
      <c r="Q9" s="31">
        <f>+MAX(B9:E9,H9:M9)</f>
        <v>33755.279999999999</v>
      </c>
      <c r="R9" s="31">
        <f>+MEDIAN(B9:E9,H9:M9)</f>
        <v>17694.195</v>
      </c>
      <c r="S9" s="31">
        <f>+MIN(B9:E9,G9:M9)</f>
        <v>7100</v>
      </c>
      <c r="T9" s="2" t="e">
        <f>+T10+T14+T18+T19</f>
        <v>#DIV/0!</v>
      </c>
      <c r="U9" s="2" t="e">
        <f t="shared" ref="U9:AE9" si="1">+U10+U14+U18+U19</f>
        <v>#DIV/0!</v>
      </c>
      <c r="V9" s="2" t="e">
        <f t="shared" si="1"/>
        <v>#DIV/0!</v>
      </c>
      <c r="W9" s="2" t="e">
        <f t="shared" si="1"/>
        <v>#DIV/0!</v>
      </c>
      <c r="X9" s="2" t="e">
        <f t="shared" si="1"/>
        <v>#DIV/0!</v>
      </c>
      <c r="Y9" s="2" t="e">
        <f t="shared" si="1"/>
        <v>#DIV/0!</v>
      </c>
      <c r="Z9" s="2" t="e">
        <f t="shared" si="1"/>
        <v>#DIV/0!</v>
      </c>
      <c r="AA9" s="2" t="e">
        <f t="shared" si="1"/>
        <v>#DIV/0!</v>
      </c>
      <c r="AB9" s="2" t="e">
        <f t="shared" si="1"/>
        <v>#DIV/0!</v>
      </c>
      <c r="AC9" s="2" t="e">
        <f t="shared" si="1"/>
        <v>#DIV/0!</v>
      </c>
      <c r="AD9" s="2" t="e">
        <f t="shared" si="1"/>
        <v>#DIV/0!</v>
      </c>
      <c r="AE9" s="2" t="e">
        <f t="shared" si="1"/>
        <v>#DIV/0!</v>
      </c>
      <c r="AF9" s="8" t="e">
        <f t="shared" ref="AF9" si="2">SUM(T9:AE9)</f>
        <v>#DIV/0!</v>
      </c>
      <c r="AG9" s="31" t="e">
        <f t="shared" ref="AG9" si="3">+AF9-SUM(B9:M9)</f>
        <v>#DIV/0!</v>
      </c>
    </row>
    <row r="10" spans="1:33" ht="12.75" customHeight="1" x14ac:dyDescent="0.2">
      <c r="A10" s="21" t="s">
        <v>91</v>
      </c>
      <c r="B10" s="8">
        <f t="shared" ref="B10:M10" si="4">SUM(B11:B12)</f>
        <v>1000</v>
      </c>
      <c r="C10" s="8">
        <f t="shared" si="4"/>
        <v>1000</v>
      </c>
      <c r="D10" s="8">
        <f t="shared" si="4"/>
        <v>119.26</v>
      </c>
      <c r="E10" s="8">
        <f t="shared" si="4"/>
        <v>0</v>
      </c>
      <c r="F10" s="8">
        <f t="shared" si="4"/>
        <v>7537.41</v>
      </c>
      <c r="G10" s="8">
        <f t="shared" si="4"/>
        <v>0</v>
      </c>
      <c r="H10" s="8">
        <f t="shared" si="4"/>
        <v>0</v>
      </c>
      <c r="I10" s="8">
        <f t="shared" si="4"/>
        <v>6951.25</v>
      </c>
      <c r="J10" s="8">
        <f t="shared" si="4"/>
        <v>9854.7400000000016</v>
      </c>
      <c r="K10" s="8">
        <f t="shared" si="4"/>
        <v>11878.39</v>
      </c>
      <c r="L10" s="8">
        <f t="shared" si="4"/>
        <v>26755.279999999999</v>
      </c>
      <c r="M10" s="8">
        <f t="shared" si="4"/>
        <v>1000</v>
      </c>
      <c r="O10" s="31">
        <f t="shared" ref="O10:O19" si="5">+AVERAGE(B10:E10,H10:K10,M10)</f>
        <v>3533.7377777777779</v>
      </c>
      <c r="P10" s="31">
        <f t="shared" ref="P10:P19" si="6">+AVERAGE(B10:E10,H10:M10)</f>
        <v>5855.8919999999998</v>
      </c>
      <c r="Q10" s="31">
        <f t="shared" ref="Q10:Q19" si="7">+MAX(B10:E10,H10:M10)</f>
        <v>26755.279999999999</v>
      </c>
      <c r="R10" s="31">
        <f t="shared" ref="R10:R19" si="8">+MEDIAN(B10:E10,H10:M10)</f>
        <v>1000</v>
      </c>
      <c r="S10" s="31">
        <f t="shared" ref="S10:S19" si="9">+MIN(B10:E10,G10:M10)</f>
        <v>0</v>
      </c>
      <c r="T10" s="2">
        <f t="shared" ref="T10" si="10">+$O10+$O10*G41</f>
        <v>0</v>
      </c>
      <c r="U10" s="2">
        <f t="shared" ref="U10" si="11">+$O10+$O10*H41</f>
        <v>0</v>
      </c>
      <c r="V10" s="2">
        <f t="shared" ref="V10" si="12">+$O10+$O10*I41</f>
        <v>4194.7315161853703</v>
      </c>
      <c r="W10" s="2">
        <f t="shared" ref="W10" si="13">+$O10+$O10*J41</f>
        <v>5946.8424329167592</v>
      </c>
      <c r="X10" s="2">
        <f t="shared" ref="X10" si="14">+$O10+$O10*K41</f>
        <v>7168.0139391535522</v>
      </c>
      <c r="Y10" s="2">
        <f t="shared" ref="Y10" si="15">+$O10+$O10*L41</f>
        <v>16145.472575488451</v>
      </c>
      <c r="Z10" s="2">
        <f t="shared" ref="Z10" si="16">+$O10+$O10*M41</f>
        <v>603.44995737246836</v>
      </c>
      <c r="AA10" s="2">
        <f>+$O10+$O10*B41</f>
        <v>603.44995737246836</v>
      </c>
      <c r="AB10" s="2">
        <f>+$O10+$O10*C41</f>
        <v>603.44995737246836</v>
      </c>
      <c r="AC10" s="2">
        <f>+$O10+$O10*D41</f>
        <v>71.967441916240659</v>
      </c>
      <c r="AD10" s="2">
        <f>+$O10+$O10*E41</f>
        <v>0</v>
      </c>
      <c r="AE10" s="2">
        <f>+$O10+$O10*F41</f>
        <v>4548.4497431988157</v>
      </c>
      <c r="AF10" s="8">
        <f>SUM(T10:AE10)</f>
        <v>39885.827520976592</v>
      </c>
      <c r="AG10" s="31">
        <f t="shared" ref="AG10:AG19" si="17">+AF10-SUM(B10:M10)</f>
        <v>-26210.502479023409</v>
      </c>
    </row>
    <row r="11" spans="1:33" ht="12.75" customHeight="1" x14ac:dyDescent="0.2">
      <c r="A11" s="17" t="s">
        <v>92</v>
      </c>
      <c r="B11" s="2">
        <v>1000</v>
      </c>
      <c r="C11" s="2">
        <v>1000</v>
      </c>
      <c r="D11" s="2">
        <v>0</v>
      </c>
      <c r="E11" s="2">
        <v>0</v>
      </c>
      <c r="F11" s="2">
        <v>7537.41</v>
      </c>
      <c r="G11" s="2">
        <v>0</v>
      </c>
      <c r="H11" s="2">
        <v>0</v>
      </c>
      <c r="I11" s="2">
        <v>6451.25</v>
      </c>
      <c r="J11" s="2">
        <v>0</v>
      </c>
      <c r="K11" s="2">
        <v>1000</v>
      </c>
      <c r="L11" s="2">
        <v>21866.14</v>
      </c>
      <c r="M11" s="2">
        <v>1000</v>
      </c>
      <c r="O11" s="31">
        <f t="shared" si="5"/>
        <v>1161.25</v>
      </c>
      <c r="P11" s="31">
        <f t="shared" si="6"/>
        <v>3231.739</v>
      </c>
      <c r="Q11" s="31">
        <f t="shared" si="7"/>
        <v>21866.14</v>
      </c>
      <c r="R11" s="31">
        <f t="shared" si="8"/>
        <v>1000</v>
      </c>
      <c r="S11" s="31">
        <f t="shared" si="9"/>
        <v>0</v>
      </c>
      <c r="T11" s="2">
        <f t="shared" ref="T11:T13" si="18">+$O11+$O11*G42</f>
        <v>0</v>
      </c>
      <c r="U11" s="2">
        <f t="shared" ref="U11:U19" si="19">+$O11+$O11*H42</f>
        <v>0</v>
      </c>
      <c r="V11" s="2">
        <f t="shared" ref="V11:V19" si="20">+$O11+$O11*I42</f>
        <v>2318.106153529106</v>
      </c>
      <c r="W11" s="2">
        <f t="shared" ref="W11:W19" si="21">+$O11+$O11*J42</f>
        <v>0</v>
      </c>
      <c r="X11" s="2">
        <f t="shared" ref="X11:X19" si="22">+$O11+$O11*K42</f>
        <v>359.32666592196961</v>
      </c>
      <c r="Y11" s="2">
        <f t="shared" ref="Y11:Y19" si="23">+$O11+$O11*L42</f>
        <v>7857.0871827830151</v>
      </c>
      <c r="Z11" s="2">
        <f t="shared" ref="Z11:Z19" si="24">+$O11+$O11*M42</f>
        <v>359.32666592196961</v>
      </c>
      <c r="AA11" s="2">
        <f t="shared" ref="AA11:AE11" si="25">+$O11+$O11*B42</f>
        <v>359.32666592196961</v>
      </c>
      <c r="AB11" s="2">
        <f t="shared" si="25"/>
        <v>359.32666592196961</v>
      </c>
      <c r="AC11" s="2">
        <f t="shared" si="25"/>
        <v>0</v>
      </c>
      <c r="AD11" s="2">
        <f t="shared" si="25"/>
        <v>0</v>
      </c>
      <c r="AE11" s="2">
        <f t="shared" si="25"/>
        <v>2708.3924049869124</v>
      </c>
      <c r="AF11" s="8">
        <f t="shared" ref="AF11:AF19" si="26">SUM(T11:AE11)</f>
        <v>14320.892404986913</v>
      </c>
      <c r="AG11" s="31">
        <f t="shared" si="17"/>
        <v>-25533.90759501309</v>
      </c>
    </row>
    <row r="12" spans="1:33" ht="12.75" customHeight="1" x14ac:dyDescent="0.2">
      <c r="A12" s="17" t="s">
        <v>93</v>
      </c>
      <c r="B12" s="2">
        <v>0</v>
      </c>
      <c r="C12" s="2">
        <v>0</v>
      </c>
      <c r="D12" s="2">
        <v>119.26</v>
      </c>
      <c r="E12" s="2">
        <v>0</v>
      </c>
      <c r="F12" s="2">
        <v>0</v>
      </c>
      <c r="G12" s="2">
        <v>0</v>
      </c>
      <c r="H12" s="2">
        <v>0</v>
      </c>
      <c r="I12" s="2">
        <v>500</v>
      </c>
      <c r="J12" s="2">
        <v>9854.7400000000016</v>
      </c>
      <c r="K12" s="2">
        <v>10878.39</v>
      </c>
      <c r="L12" s="2">
        <v>4889.1399999999994</v>
      </c>
      <c r="M12" s="2">
        <v>0</v>
      </c>
      <c r="O12" s="31">
        <f t="shared" si="5"/>
        <v>2372.4877777777779</v>
      </c>
      <c r="P12" s="31">
        <f t="shared" si="6"/>
        <v>2624.1529999999998</v>
      </c>
      <c r="Q12" s="31">
        <f t="shared" si="7"/>
        <v>10878.39</v>
      </c>
      <c r="R12" s="31">
        <f t="shared" si="8"/>
        <v>59.63</v>
      </c>
      <c r="S12" s="31">
        <f t="shared" si="9"/>
        <v>0</v>
      </c>
      <c r="T12" s="2">
        <f t="shared" si="18"/>
        <v>0</v>
      </c>
      <c r="U12" s="2">
        <f t="shared" si="19"/>
        <v>0</v>
      </c>
      <c r="V12" s="2">
        <f t="shared" si="20"/>
        <v>452.04829477888256</v>
      </c>
      <c r="W12" s="2">
        <f t="shared" si="21"/>
        <v>8909.6368249784919</v>
      </c>
      <c r="X12" s="2">
        <f t="shared" si="22"/>
        <v>9835.1152988792965</v>
      </c>
      <c r="Y12" s="2">
        <f t="shared" si="23"/>
        <v>4420.2547998704513</v>
      </c>
      <c r="Z12" s="2">
        <f t="shared" si="24"/>
        <v>0</v>
      </c>
      <c r="AA12" s="2">
        <f t="shared" ref="AA12:AE12" si="27">+$O12+$O12*B43</f>
        <v>0</v>
      </c>
      <c r="AB12" s="2">
        <f t="shared" si="27"/>
        <v>0</v>
      </c>
      <c r="AC12" s="2">
        <f t="shared" si="27"/>
        <v>107.82255927065899</v>
      </c>
      <c r="AD12" s="2">
        <f t="shared" si="27"/>
        <v>0</v>
      </c>
      <c r="AE12" s="2">
        <f t="shared" si="27"/>
        <v>0</v>
      </c>
      <c r="AF12" s="8">
        <f t="shared" si="26"/>
        <v>23724.87777777778</v>
      </c>
      <c r="AG12" s="31">
        <f t="shared" si="17"/>
        <v>-2516.6522222222193</v>
      </c>
    </row>
    <row r="13" spans="1:33" ht="12.75" customHeight="1" x14ac:dyDescent="0.2">
      <c r="A13" s="21" t="s">
        <v>94</v>
      </c>
      <c r="B13" s="2">
        <v>0</v>
      </c>
      <c r="C13" s="2">
        <v>0</v>
      </c>
      <c r="D13" s="2">
        <v>0</v>
      </c>
      <c r="E13" s="2">
        <v>3085.11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O13" s="31">
        <f t="shared" si="5"/>
        <v>342.79</v>
      </c>
      <c r="P13" s="31">
        <f t="shared" si="6"/>
        <v>308.51100000000002</v>
      </c>
      <c r="Q13" s="31">
        <f t="shared" si="7"/>
        <v>3085.11</v>
      </c>
      <c r="R13" s="31">
        <f t="shared" si="8"/>
        <v>0</v>
      </c>
      <c r="S13" s="31">
        <f t="shared" si="9"/>
        <v>0</v>
      </c>
      <c r="T13" s="2">
        <f t="shared" si="18"/>
        <v>0</v>
      </c>
      <c r="U13" s="2">
        <f t="shared" si="19"/>
        <v>0</v>
      </c>
      <c r="V13" s="2">
        <f t="shared" si="20"/>
        <v>0</v>
      </c>
      <c r="W13" s="2">
        <f t="shared" si="21"/>
        <v>0</v>
      </c>
      <c r="X13" s="2">
        <f t="shared" si="22"/>
        <v>0</v>
      </c>
      <c r="Y13" s="2">
        <f t="shared" si="23"/>
        <v>0</v>
      </c>
      <c r="Z13" s="2">
        <f t="shared" si="24"/>
        <v>0</v>
      </c>
      <c r="AA13" s="2">
        <f t="shared" ref="AA13:AE13" si="28">+$O13+$O13*B44</f>
        <v>0</v>
      </c>
      <c r="AB13" s="2">
        <f t="shared" si="28"/>
        <v>0</v>
      </c>
      <c r="AC13" s="2">
        <f t="shared" si="28"/>
        <v>0</v>
      </c>
      <c r="AD13" s="2">
        <f t="shared" si="28"/>
        <v>3427.9</v>
      </c>
      <c r="AE13" s="2">
        <f t="shared" si="28"/>
        <v>0</v>
      </c>
      <c r="AF13" s="8">
        <f t="shared" si="26"/>
        <v>3427.9</v>
      </c>
      <c r="AG13" s="31">
        <f t="shared" si="17"/>
        <v>342.78999999999996</v>
      </c>
    </row>
    <row r="14" spans="1:33" ht="12.75" customHeight="1" x14ac:dyDescent="0.2">
      <c r="A14" s="27" t="s">
        <v>95</v>
      </c>
      <c r="B14" s="8">
        <f t="shared" ref="B14:M14" si="29">SUM(B15+B18)</f>
        <v>21691.79</v>
      </c>
      <c r="C14" s="8">
        <f>SUM(C15+C18)</f>
        <v>2000</v>
      </c>
      <c r="D14" s="8">
        <f>SUM(D15+D18)</f>
        <v>19900</v>
      </c>
      <c r="E14" s="8">
        <f>SUM(E15+E18)</f>
        <v>9207.89</v>
      </c>
      <c r="F14" s="8">
        <v>20000</v>
      </c>
      <c r="G14" s="8">
        <f t="shared" si="29"/>
        <v>101184.36</v>
      </c>
      <c r="H14" s="8">
        <f t="shared" si="29"/>
        <v>6000</v>
      </c>
      <c r="I14" s="8">
        <f t="shared" si="29"/>
        <v>5000</v>
      </c>
      <c r="J14" s="8">
        <f t="shared" si="29"/>
        <v>12000</v>
      </c>
      <c r="K14" s="8">
        <f t="shared" si="29"/>
        <v>6000</v>
      </c>
      <c r="L14" s="8">
        <f t="shared" si="29"/>
        <v>5000</v>
      </c>
      <c r="M14" s="8">
        <f t="shared" si="29"/>
        <v>11510</v>
      </c>
      <c r="O14" s="31">
        <f t="shared" si="5"/>
        <v>10367.742222222221</v>
      </c>
      <c r="P14" s="31">
        <f>+AVERAGE(B14:E14,H14:M14)</f>
        <v>9830.9679999999989</v>
      </c>
      <c r="Q14" s="31">
        <f t="shared" si="7"/>
        <v>21691.79</v>
      </c>
      <c r="R14" s="31">
        <f t="shared" si="8"/>
        <v>7603.9449999999997</v>
      </c>
      <c r="S14" s="31">
        <f t="shared" si="9"/>
        <v>2000</v>
      </c>
      <c r="T14" s="2">
        <f t="shared" ref="T14:T19" si="30">+$O14+$O14*F45</f>
        <v>21092.006854710995</v>
      </c>
      <c r="U14" s="2">
        <f t="shared" si="19"/>
        <v>6327.6020564132996</v>
      </c>
      <c r="V14" s="2">
        <f t="shared" si="20"/>
        <v>5273.0017136777487</v>
      </c>
      <c r="W14" s="2">
        <f t="shared" si="21"/>
        <v>12655.204112826597</v>
      </c>
      <c r="X14" s="2">
        <f t="shared" si="22"/>
        <v>6327.6020564132996</v>
      </c>
      <c r="Y14" s="2">
        <f t="shared" si="23"/>
        <v>5273.0017136777487</v>
      </c>
      <c r="Z14" s="2">
        <f t="shared" si="24"/>
        <v>12138.449944886179</v>
      </c>
      <c r="AA14" s="2">
        <f t="shared" ref="AA14:AE14" si="31">+$O14+$O14*B45</f>
        <v>22876.169168547574</v>
      </c>
      <c r="AB14" s="2">
        <f t="shared" si="31"/>
        <v>2109.2006854710999</v>
      </c>
      <c r="AC14" s="2">
        <f t="shared" si="31"/>
        <v>20986.546820437441</v>
      </c>
      <c r="AD14" s="2">
        <f t="shared" si="31"/>
        <v>9710.6439498712407</v>
      </c>
      <c r="AE14" s="2">
        <f t="shared" si="31"/>
        <v>21092.006854710995</v>
      </c>
      <c r="AF14" s="8">
        <f t="shared" si="26"/>
        <v>145861.4359316442</v>
      </c>
      <c r="AG14" s="31">
        <f t="shared" si="17"/>
        <v>-73632.60406835578</v>
      </c>
    </row>
    <row r="15" spans="1:33" ht="12.75" customHeight="1" x14ac:dyDescent="0.2">
      <c r="A15" s="27" t="s">
        <v>96</v>
      </c>
      <c r="B15" s="2">
        <f t="shared" ref="B15" si="32">SUM(B16:B17)</f>
        <v>21691.79</v>
      </c>
      <c r="C15" s="2">
        <f>SUM(C16:C17)</f>
        <v>2000</v>
      </c>
      <c r="D15" s="2">
        <f>SUM(D16:D17)</f>
        <v>19900</v>
      </c>
      <c r="E15" s="2">
        <v>9207.89</v>
      </c>
      <c r="F15" s="2">
        <v>20000</v>
      </c>
      <c r="G15" s="2">
        <f t="shared" ref="G15:M15" si="33">SUM(G16:G17)</f>
        <v>101184.36</v>
      </c>
      <c r="H15" s="2">
        <f t="shared" si="33"/>
        <v>6000</v>
      </c>
      <c r="I15" s="2">
        <f t="shared" si="33"/>
        <v>5000</v>
      </c>
      <c r="J15" s="2">
        <f t="shared" si="33"/>
        <v>12000</v>
      </c>
      <c r="K15" s="2">
        <f t="shared" si="33"/>
        <v>6000</v>
      </c>
      <c r="L15" s="2">
        <f t="shared" si="33"/>
        <v>5000</v>
      </c>
      <c r="M15" s="2">
        <f t="shared" si="33"/>
        <v>11510</v>
      </c>
      <c r="O15" s="31">
        <f t="shared" si="5"/>
        <v>10367.742222222221</v>
      </c>
      <c r="P15" s="31">
        <f t="shared" si="6"/>
        <v>9830.9679999999989</v>
      </c>
      <c r="Q15" s="31">
        <f t="shared" si="7"/>
        <v>21691.79</v>
      </c>
      <c r="R15" s="31">
        <f t="shared" si="8"/>
        <v>7603.9449999999997</v>
      </c>
      <c r="S15" s="31">
        <f t="shared" si="9"/>
        <v>2000</v>
      </c>
      <c r="T15" s="2">
        <f t="shared" si="30"/>
        <v>21092.006854710995</v>
      </c>
      <c r="U15" s="2">
        <f t="shared" si="19"/>
        <v>6327.6020564132996</v>
      </c>
      <c r="V15" s="2">
        <f t="shared" si="20"/>
        <v>5273.0017136777487</v>
      </c>
      <c r="W15" s="2">
        <f t="shared" si="21"/>
        <v>12655.204112826597</v>
      </c>
      <c r="X15" s="2">
        <f t="shared" si="22"/>
        <v>6327.6020564132996</v>
      </c>
      <c r="Y15" s="2">
        <f t="shared" si="23"/>
        <v>5273.0017136777487</v>
      </c>
      <c r="Z15" s="2">
        <f t="shared" si="24"/>
        <v>12138.449944886179</v>
      </c>
      <c r="AA15" s="2">
        <f t="shared" ref="AA15:AE15" si="34">+$O15+$O15*B46</f>
        <v>22876.169168547574</v>
      </c>
      <c r="AB15" s="2">
        <f t="shared" si="34"/>
        <v>2109.2006854710999</v>
      </c>
      <c r="AC15" s="2">
        <f t="shared" si="34"/>
        <v>20986.546820437441</v>
      </c>
      <c r="AD15" s="2">
        <f t="shared" si="34"/>
        <v>9710.6439498712407</v>
      </c>
      <c r="AE15" s="2">
        <f t="shared" si="34"/>
        <v>21092.006854710995</v>
      </c>
      <c r="AF15" s="8">
        <f t="shared" si="26"/>
        <v>145861.4359316442</v>
      </c>
      <c r="AG15" s="31">
        <f t="shared" si="17"/>
        <v>-73632.60406835578</v>
      </c>
    </row>
    <row r="16" spans="1:33" ht="12.75" customHeight="1" x14ac:dyDescent="0.2">
      <c r="A16" s="27" t="s">
        <v>97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O16" s="31">
        <f t="shared" si="5"/>
        <v>0</v>
      </c>
      <c r="P16" s="31">
        <f t="shared" si="6"/>
        <v>0</v>
      </c>
      <c r="Q16" s="31">
        <f t="shared" si="7"/>
        <v>0</v>
      </c>
      <c r="R16" s="31">
        <f t="shared" si="8"/>
        <v>0</v>
      </c>
      <c r="S16" s="31">
        <f t="shared" si="9"/>
        <v>0</v>
      </c>
      <c r="T16" s="2" t="e">
        <f t="shared" si="30"/>
        <v>#DIV/0!</v>
      </c>
      <c r="U16" s="2" t="e">
        <f t="shared" si="19"/>
        <v>#DIV/0!</v>
      </c>
      <c r="V16" s="2" t="e">
        <f t="shared" si="20"/>
        <v>#DIV/0!</v>
      </c>
      <c r="W16" s="2" t="e">
        <f t="shared" si="21"/>
        <v>#DIV/0!</v>
      </c>
      <c r="X16" s="2" t="e">
        <f t="shared" si="22"/>
        <v>#DIV/0!</v>
      </c>
      <c r="Y16" s="2" t="e">
        <f t="shared" si="23"/>
        <v>#DIV/0!</v>
      </c>
      <c r="Z16" s="2" t="e">
        <f t="shared" si="24"/>
        <v>#DIV/0!</v>
      </c>
      <c r="AA16" s="2" t="e">
        <f t="shared" ref="AA16:AE16" si="35">+$O16+$O16*B47</f>
        <v>#DIV/0!</v>
      </c>
      <c r="AB16" s="2" t="e">
        <f t="shared" si="35"/>
        <v>#DIV/0!</v>
      </c>
      <c r="AC16" s="2" t="e">
        <f t="shared" si="35"/>
        <v>#DIV/0!</v>
      </c>
      <c r="AD16" s="2" t="e">
        <f t="shared" si="35"/>
        <v>#DIV/0!</v>
      </c>
      <c r="AE16" s="2" t="e">
        <f t="shared" si="35"/>
        <v>#DIV/0!</v>
      </c>
      <c r="AF16" s="8" t="e">
        <f t="shared" si="26"/>
        <v>#DIV/0!</v>
      </c>
      <c r="AG16" s="31" t="e">
        <f t="shared" si="17"/>
        <v>#DIV/0!</v>
      </c>
    </row>
    <row r="17" spans="1:33" ht="12.75" customHeight="1" x14ac:dyDescent="0.2">
      <c r="A17" s="27" t="s">
        <v>98</v>
      </c>
      <c r="B17" s="10">
        <v>21691.79</v>
      </c>
      <c r="C17" s="10">
        <v>2000</v>
      </c>
      <c r="D17" s="10">
        <v>19900</v>
      </c>
      <c r="E17" s="10">
        <v>9207.89</v>
      </c>
      <c r="F17" s="10">
        <v>20000</v>
      </c>
      <c r="G17" s="10">
        <v>101184.36</v>
      </c>
      <c r="H17" s="10">
        <v>6000</v>
      </c>
      <c r="I17" s="10">
        <v>5000</v>
      </c>
      <c r="J17" s="10">
        <v>12000</v>
      </c>
      <c r="K17" s="10">
        <v>6000</v>
      </c>
      <c r="L17" s="2">
        <v>5000</v>
      </c>
      <c r="M17" s="10">
        <v>11510</v>
      </c>
      <c r="O17" s="31">
        <f t="shared" si="5"/>
        <v>10367.742222222221</v>
      </c>
      <c r="P17" s="31">
        <f t="shared" si="6"/>
        <v>9830.9679999999989</v>
      </c>
      <c r="Q17" s="31">
        <f t="shared" si="7"/>
        <v>21691.79</v>
      </c>
      <c r="R17" s="31">
        <f t="shared" si="8"/>
        <v>7603.9449999999997</v>
      </c>
      <c r="S17" s="31">
        <f t="shared" si="9"/>
        <v>2000</v>
      </c>
      <c r="T17" s="2">
        <f t="shared" si="30"/>
        <v>21092.006854710995</v>
      </c>
      <c r="U17" s="2">
        <f t="shared" si="19"/>
        <v>6327.6020564132996</v>
      </c>
      <c r="V17" s="2">
        <f t="shared" si="20"/>
        <v>5273.0017136777487</v>
      </c>
      <c r="W17" s="2">
        <f t="shared" si="21"/>
        <v>12655.204112826597</v>
      </c>
      <c r="X17" s="2">
        <f t="shared" si="22"/>
        <v>6327.6020564132996</v>
      </c>
      <c r="Y17" s="2">
        <f t="shared" si="23"/>
        <v>5273.0017136777487</v>
      </c>
      <c r="Z17" s="2">
        <f t="shared" si="24"/>
        <v>12138.449944886179</v>
      </c>
      <c r="AA17" s="2">
        <f t="shared" ref="AA17:AE17" si="36">+$O17+$O17*B48</f>
        <v>22876.169168547574</v>
      </c>
      <c r="AB17" s="2">
        <f t="shared" si="36"/>
        <v>2109.2006854710999</v>
      </c>
      <c r="AC17" s="2">
        <f t="shared" si="36"/>
        <v>20986.546820437441</v>
      </c>
      <c r="AD17" s="2">
        <f t="shared" si="36"/>
        <v>9710.6439498712407</v>
      </c>
      <c r="AE17" s="2">
        <f t="shared" si="36"/>
        <v>21092.006854710995</v>
      </c>
      <c r="AF17" s="8">
        <f t="shared" si="26"/>
        <v>145861.4359316442</v>
      </c>
      <c r="AG17" s="31">
        <f t="shared" si="17"/>
        <v>-73632.60406835578</v>
      </c>
    </row>
    <row r="18" spans="1:33" ht="12.75" customHeight="1" x14ac:dyDescent="0.2">
      <c r="A18" s="27" t="s">
        <v>99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O18" s="31">
        <f t="shared" si="5"/>
        <v>0</v>
      </c>
      <c r="P18" s="31">
        <f t="shared" si="6"/>
        <v>0</v>
      </c>
      <c r="Q18" s="31">
        <f t="shared" si="7"/>
        <v>0</v>
      </c>
      <c r="R18" s="31">
        <f t="shared" si="8"/>
        <v>0</v>
      </c>
      <c r="S18" s="31">
        <f t="shared" si="9"/>
        <v>0</v>
      </c>
      <c r="T18" s="2" t="e">
        <f t="shared" si="30"/>
        <v>#DIV/0!</v>
      </c>
      <c r="U18" s="2" t="e">
        <f t="shared" si="19"/>
        <v>#DIV/0!</v>
      </c>
      <c r="V18" s="2" t="e">
        <f t="shared" si="20"/>
        <v>#DIV/0!</v>
      </c>
      <c r="W18" s="2" t="e">
        <f t="shared" si="21"/>
        <v>#DIV/0!</v>
      </c>
      <c r="X18" s="2" t="e">
        <f t="shared" si="22"/>
        <v>#DIV/0!</v>
      </c>
      <c r="Y18" s="2" t="e">
        <f t="shared" si="23"/>
        <v>#DIV/0!</v>
      </c>
      <c r="Z18" s="2" t="e">
        <f t="shared" si="24"/>
        <v>#DIV/0!</v>
      </c>
      <c r="AA18" s="2" t="e">
        <f t="shared" ref="AA18:AE18" si="37">+$O18+$O18*B49</f>
        <v>#DIV/0!</v>
      </c>
      <c r="AB18" s="2" t="e">
        <f t="shared" si="37"/>
        <v>#DIV/0!</v>
      </c>
      <c r="AC18" s="2" t="e">
        <f t="shared" si="37"/>
        <v>#DIV/0!</v>
      </c>
      <c r="AD18" s="2" t="e">
        <f t="shared" si="37"/>
        <v>#DIV/0!</v>
      </c>
      <c r="AE18" s="2" t="e">
        <f t="shared" si="37"/>
        <v>#DIV/0!</v>
      </c>
      <c r="AF18" s="8" t="e">
        <f t="shared" si="26"/>
        <v>#DIV/0!</v>
      </c>
      <c r="AG18" s="31" t="e">
        <f t="shared" si="17"/>
        <v>#DIV/0!</v>
      </c>
    </row>
    <row r="19" spans="1:33" ht="12.75" customHeight="1" x14ac:dyDescent="0.2">
      <c r="A19" s="27" t="s">
        <v>100</v>
      </c>
      <c r="B19" s="10">
        <v>0</v>
      </c>
      <c r="C19" s="10">
        <v>4100</v>
      </c>
      <c r="D19" s="10">
        <v>2566</v>
      </c>
      <c r="E19" s="10">
        <v>3166</v>
      </c>
      <c r="F19" s="10">
        <v>3166</v>
      </c>
      <c r="G19" s="10">
        <v>17864.990000000002</v>
      </c>
      <c r="H19" s="10">
        <v>3300</v>
      </c>
      <c r="I19" s="10">
        <v>1300</v>
      </c>
      <c r="J19" s="10">
        <v>1500</v>
      </c>
      <c r="K19" s="10">
        <v>2000</v>
      </c>
      <c r="L19" s="2">
        <v>2000</v>
      </c>
      <c r="M19" s="10">
        <v>3000</v>
      </c>
      <c r="O19" s="31">
        <f t="shared" si="5"/>
        <v>2325.7777777777778</v>
      </c>
      <c r="P19" s="31">
        <f t="shared" si="6"/>
        <v>2293.1999999999998</v>
      </c>
      <c r="Q19" s="31">
        <f t="shared" si="7"/>
        <v>4100</v>
      </c>
      <c r="R19" s="31">
        <f t="shared" si="8"/>
        <v>2283</v>
      </c>
      <c r="S19" s="31">
        <f t="shared" si="9"/>
        <v>0</v>
      </c>
      <c r="T19" s="2">
        <f t="shared" si="30"/>
        <v>2325.7777777777778</v>
      </c>
      <c r="U19" s="2">
        <f t="shared" si="19"/>
        <v>2325.7777777777778</v>
      </c>
      <c r="V19" s="2">
        <f t="shared" si="20"/>
        <v>2325.7777777777778</v>
      </c>
      <c r="W19" s="2">
        <f t="shared" si="21"/>
        <v>2325.7777777777778</v>
      </c>
      <c r="X19" s="2">
        <f t="shared" si="22"/>
        <v>2325.7777777777778</v>
      </c>
      <c r="Y19" s="2">
        <f t="shared" si="23"/>
        <v>2325.7777777777778</v>
      </c>
      <c r="Z19" s="2">
        <f t="shared" si="24"/>
        <v>2325.7777777777778</v>
      </c>
      <c r="AA19" s="2">
        <f t="shared" ref="AA19:AE19" si="38">+$O19+$O19*B50</f>
        <v>2325.7777777777778</v>
      </c>
      <c r="AB19" s="2">
        <f t="shared" si="38"/>
        <v>2325.7777777777778</v>
      </c>
      <c r="AC19" s="2">
        <f t="shared" si="38"/>
        <v>2325.7777777777778</v>
      </c>
      <c r="AD19" s="2">
        <f t="shared" si="38"/>
        <v>2325.7777777777778</v>
      </c>
      <c r="AE19" s="2">
        <f t="shared" si="38"/>
        <v>2325.7777777777778</v>
      </c>
      <c r="AF19" s="8">
        <f t="shared" si="26"/>
        <v>27909.333333333332</v>
      </c>
      <c r="AG19" s="31">
        <f t="shared" si="17"/>
        <v>-16053.656666666673</v>
      </c>
    </row>
    <row r="20" spans="1:33" ht="3.75" customHeight="1" x14ac:dyDescent="0.2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33" ht="29.1" customHeight="1" x14ac:dyDescent="0.2">
      <c r="A21" s="16" t="s">
        <v>101</v>
      </c>
      <c r="B21" s="9">
        <f t="shared" ref="B21:M21" si="39">SUM(B22+B23+B27+B34+B32)</f>
        <v>118690.57</v>
      </c>
      <c r="C21" s="9">
        <f t="shared" si="39"/>
        <v>208883.89</v>
      </c>
      <c r="D21" s="9">
        <f t="shared" si="39"/>
        <v>59287.77</v>
      </c>
      <c r="E21" s="9">
        <f t="shared" si="39"/>
        <v>7207</v>
      </c>
      <c r="F21" s="9">
        <f t="shared" si="39"/>
        <v>22398.799999999999</v>
      </c>
      <c r="G21" s="9">
        <f t="shared" si="39"/>
        <v>20630.95</v>
      </c>
      <c r="H21" s="9">
        <f t="shared" si="39"/>
        <v>40650.89</v>
      </c>
      <c r="I21" s="9">
        <f t="shared" si="39"/>
        <v>23766.639999999999</v>
      </c>
      <c r="J21" s="9">
        <f t="shared" si="39"/>
        <v>25648.71</v>
      </c>
      <c r="K21" s="9">
        <f t="shared" si="39"/>
        <v>3694.95</v>
      </c>
      <c r="L21" s="9">
        <f t="shared" si="39"/>
        <v>51172.55</v>
      </c>
      <c r="M21" s="9">
        <f t="shared" si="39"/>
        <v>2912.15</v>
      </c>
      <c r="O21" s="31">
        <f t="shared" ref="O21:O32" si="40">+AVERAGE(E21:M21)</f>
        <v>22009.182222222222</v>
      </c>
      <c r="P21" s="31">
        <f t="shared" ref="P21:P32" si="41">+AVERAGE(B21:M21)</f>
        <v>48745.405833333345</v>
      </c>
      <c r="Q21" s="31">
        <f t="shared" ref="Q21:Q32" si="42">+MAX(B21:E21,G21:M21)</f>
        <v>208883.89</v>
      </c>
      <c r="R21" s="31">
        <f t="shared" ref="R21:R32" si="43">+MEDIAN(B21:E21,G21:M21)</f>
        <v>25648.71</v>
      </c>
      <c r="S21" s="31">
        <f t="shared" ref="S21:S32" si="44">+MIN(B21:E21,G21:M21)</f>
        <v>2912.15</v>
      </c>
      <c r="T21" s="31" t="e">
        <f>+T22+T23+T27+T31+T32+T34</f>
        <v>#DIV/0!</v>
      </c>
      <c r="U21" s="31" t="e">
        <f t="shared" ref="U21:AE21" si="45">+U22+U23+U27+U31+U32+U34</f>
        <v>#DIV/0!</v>
      </c>
      <c r="V21" s="31" t="e">
        <f t="shared" si="45"/>
        <v>#DIV/0!</v>
      </c>
      <c r="W21" s="31" t="e">
        <f t="shared" si="45"/>
        <v>#DIV/0!</v>
      </c>
      <c r="X21" s="31" t="e">
        <f t="shared" si="45"/>
        <v>#DIV/0!</v>
      </c>
      <c r="Y21" s="31" t="e">
        <f t="shared" si="45"/>
        <v>#DIV/0!</v>
      </c>
      <c r="Z21" s="31" t="e">
        <f t="shared" si="45"/>
        <v>#DIV/0!</v>
      </c>
      <c r="AA21" s="31" t="e">
        <f t="shared" si="45"/>
        <v>#DIV/0!</v>
      </c>
      <c r="AB21" s="31" t="e">
        <f t="shared" si="45"/>
        <v>#DIV/0!</v>
      </c>
      <c r="AC21" s="31" t="e">
        <f t="shared" si="45"/>
        <v>#DIV/0!</v>
      </c>
      <c r="AD21" s="31" t="e">
        <f t="shared" si="45"/>
        <v>#DIV/0!</v>
      </c>
      <c r="AE21" s="31" t="e">
        <f t="shared" si="45"/>
        <v>#DIV/0!</v>
      </c>
      <c r="AF21" s="8" t="e">
        <f>SUM(T21:AE21)</f>
        <v>#DIV/0!</v>
      </c>
      <c r="AG21" s="31" t="e">
        <f t="shared" ref="AG21" si="46">+AF21-SUM(B21:M21)</f>
        <v>#DIV/0!</v>
      </c>
    </row>
    <row r="22" spans="1:33" x14ac:dyDescent="0.2">
      <c r="A22" s="17" t="s">
        <v>102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O22" s="31">
        <f t="shared" si="40"/>
        <v>0</v>
      </c>
      <c r="P22" s="31">
        <f t="shared" si="41"/>
        <v>0</v>
      </c>
      <c r="Q22" s="31">
        <f t="shared" si="42"/>
        <v>0</v>
      </c>
      <c r="R22" s="31">
        <f t="shared" si="43"/>
        <v>0</v>
      </c>
      <c r="S22" s="31">
        <f t="shared" si="44"/>
        <v>0</v>
      </c>
      <c r="T22" s="2" t="e">
        <f t="shared" ref="T22:T32" si="47">+$O22+$O22*G53</f>
        <v>#DIV/0!</v>
      </c>
      <c r="U22" s="2" t="e">
        <f t="shared" ref="U22:U32" si="48">+$O22+$O22*H53</f>
        <v>#DIV/0!</v>
      </c>
      <c r="V22" s="2" t="e">
        <f t="shared" ref="V22:V32" si="49">+$O22+$O22*I53</f>
        <v>#DIV/0!</v>
      </c>
      <c r="W22" s="2" t="e">
        <f t="shared" ref="W22:W32" si="50">+$O22+$O22*J53</f>
        <v>#DIV/0!</v>
      </c>
      <c r="X22" s="2" t="e">
        <f t="shared" ref="X22:X32" si="51">+$O22+$O22*K53</f>
        <v>#DIV/0!</v>
      </c>
      <c r="Y22" s="2" t="e">
        <f t="shared" ref="Y22:Y32" si="52">+$O22+$O22*L53</f>
        <v>#DIV/0!</v>
      </c>
      <c r="Z22" s="2" t="e">
        <f t="shared" ref="Z22:Z32" si="53">+$O22+$O22*M53</f>
        <v>#DIV/0!</v>
      </c>
      <c r="AA22" s="2" t="e">
        <f t="shared" ref="AA22:AA32" si="54">+$O22+$O22*B53</f>
        <v>#DIV/0!</v>
      </c>
      <c r="AB22" s="2" t="e">
        <f t="shared" ref="AB22:AB32" si="55">+$O22+$O22*C53</f>
        <v>#DIV/0!</v>
      </c>
      <c r="AC22" s="2" t="e">
        <f t="shared" ref="AC22:AC32" si="56">+$O22+$O22*D53</f>
        <v>#DIV/0!</v>
      </c>
      <c r="AD22" s="2" t="e">
        <f t="shared" ref="AD22:AD32" si="57">+$O22+$O22*E53</f>
        <v>#DIV/0!</v>
      </c>
      <c r="AE22" s="2" t="e">
        <f t="shared" ref="AE22:AE32" si="58">+$O22+$O22*F53</f>
        <v>#DIV/0!</v>
      </c>
      <c r="AF22" s="8" t="e">
        <f t="shared" ref="AF22:AF32" si="59">SUM(T22:AE22)</f>
        <v>#DIV/0!</v>
      </c>
      <c r="AG22" s="31" t="e">
        <f t="shared" ref="AG22:AG32" si="60">+AF22-SUM(B22:M22)</f>
        <v>#DIV/0!</v>
      </c>
    </row>
    <row r="23" spans="1:33" x14ac:dyDescent="0.2">
      <c r="A23" s="17" t="s">
        <v>103</v>
      </c>
      <c r="B23" s="8">
        <f t="shared" ref="B23:D23" si="61">SUM(B24:B26)</f>
        <v>97756.33</v>
      </c>
      <c r="C23" s="8">
        <f t="shared" si="61"/>
        <v>202083.89</v>
      </c>
      <c r="D23" s="8">
        <f t="shared" si="61"/>
        <v>10100</v>
      </c>
      <c r="E23" s="8">
        <f>SUM(E24:E26)</f>
        <v>2407</v>
      </c>
      <c r="F23" s="8">
        <v>19798.8</v>
      </c>
      <c r="G23" s="8">
        <f t="shared" ref="G23:M23" si="62">SUM(G24:G26)</f>
        <v>3730.9500000000003</v>
      </c>
      <c r="H23" s="8">
        <f t="shared" si="62"/>
        <v>0</v>
      </c>
      <c r="I23" s="8">
        <f t="shared" si="62"/>
        <v>15566.64</v>
      </c>
      <c r="J23" s="8">
        <f t="shared" si="62"/>
        <v>9648.7100000000009</v>
      </c>
      <c r="K23" s="8">
        <f t="shared" si="62"/>
        <v>94.95</v>
      </c>
      <c r="L23" s="8">
        <f t="shared" si="62"/>
        <v>45672.55</v>
      </c>
      <c r="M23" s="8">
        <f t="shared" si="62"/>
        <v>812.15000000000009</v>
      </c>
      <c r="O23" s="31">
        <f t="shared" si="40"/>
        <v>10859.083333333334</v>
      </c>
      <c r="P23" s="31">
        <f t="shared" si="41"/>
        <v>33972.664166666676</v>
      </c>
      <c r="Q23" s="31">
        <f t="shared" si="42"/>
        <v>202083.89</v>
      </c>
      <c r="R23" s="31">
        <f t="shared" si="43"/>
        <v>9648.7100000000009</v>
      </c>
      <c r="S23" s="31">
        <f t="shared" si="44"/>
        <v>0</v>
      </c>
      <c r="T23" s="2">
        <f t="shared" si="47"/>
        <v>1192.5675526575942</v>
      </c>
      <c r="U23" s="2">
        <f t="shared" si="48"/>
        <v>0</v>
      </c>
      <c r="V23" s="2">
        <f t="shared" si="49"/>
        <v>4975.7487417150596</v>
      </c>
      <c r="W23" s="2">
        <f t="shared" si="50"/>
        <v>3084.1309776338067</v>
      </c>
      <c r="X23" s="2">
        <f t="shared" si="51"/>
        <v>30.349988374231543</v>
      </c>
      <c r="Y23" s="2">
        <f t="shared" si="52"/>
        <v>14598.85583487626</v>
      </c>
      <c r="Z23" s="2">
        <f t="shared" si="53"/>
        <v>259.59708328732995</v>
      </c>
      <c r="AA23" s="2">
        <f t="shared" si="54"/>
        <v>31247.008730990259</v>
      </c>
      <c r="AB23" s="2">
        <f t="shared" si="55"/>
        <v>64594.457210315428</v>
      </c>
      <c r="AC23" s="2">
        <f t="shared" si="56"/>
        <v>3228.3821230093399</v>
      </c>
      <c r="AD23" s="2">
        <f t="shared" si="57"/>
        <v>769.37779901816612</v>
      </c>
      <c r="AE23" s="2">
        <f t="shared" si="58"/>
        <v>6328.523958122506</v>
      </c>
      <c r="AF23" s="8">
        <f t="shared" si="59"/>
        <v>130308.99999999999</v>
      </c>
      <c r="AG23" s="31">
        <f t="shared" si="60"/>
        <v>-277362.97000000009</v>
      </c>
    </row>
    <row r="24" spans="1:33" x14ac:dyDescent="0.2">
      <c r="A24" s="17" t="s">
        <v>104</v>
      </c>
      <c r="B24" s="2">
        <v>48170.29</v>
      </c>
      <c r="C24" s="2">
        <v>115014.77</v>
      </c>
      <c r="D24" s="2">
        <v>0</v>
      </c>
      <c r="E24" s="2">
        <v>0</v>
      </c>
      <c r="F24" s="2">
        <v>19378.8</v>
      </c>
      <c r="G24" s="2">
        <v>3730.9500000000003</v>
      </c>
      <c r="H24" s="2">
        <v>0</v>
      </c>
      <c r="I24" s="2">
        <v>0</v>
      </c>
      <c r="J24" s="2">
        <v>0</v>
      </c>
      <c r="K24" s="2">
        <v>0</v>
      </c>
      <c r="L24" s="2">
        <v>40358.25</v>
      </c>
      <c r="M24" s="2">
        <v>0</v>
      </c>
      <c r="O24" s="31">
        <f t="shared" si="40"/>
        <v>7052</v>
      </c>
      <c r="P24" s="31">
        <f t="shared" si="41"/>
        <v>18887.755000000001</v>
      </c>
      <c r="Q24" s="31">
        <f t="shared" si="42"/>
        <v>115014.77</v>
      </c>
      <c r="R24" s="31">
        <f t="shared" si="43"/>
        <v>0</v>
      </c>
      <c r="S24" s="31">
        <f t="shared" si="44"/>
        <v>0</v>
      </c>
      <c r="T24" s="2">
        <f t="shared" si="47"/>
        <v>1393.0008833765578</v>
      </c>
      <c r="U24" s="2">
        <f t="shared" si="48"/>
        <v>0</v>
      </c>
      <c r="V24" s="2">
        <f t="shared" si="49"/>
        <v>0</v>
      </c>
      <c r="W24" s="2">
        <f t="shared" si="50"/>
        <v>0</v>
      </c>
      <c r="X24" s="2">
        <f t="shared" si="51"/>
        <v>0</v>
      </c>
      <c r="Y24" s="2">
        <f t="shared" si="52"/>
        <v>15068.301076544036</v>
      </c>
      <c r="Z24" s="2">
        <f t="shared" si="53"/>
        <v>0</v>
      </c>
      <c r="AA24" s="2">
        <f t="shared" si="54"/>
        <v>17985.032370443179</v>
      </c>
      <c r="AB24" s="2">
        <f t="shared" si="55"/>
        <v>42942.327345944497</v>
      </c>
      <c r="AC24" s="2">
        <f t="shared" si="56"/>
        <v>0</v>
      </c>
      <c r="AD24" s="2">
        <f t="shared" si="57"/>
        <v>0</v>
      </c>
      <c r="AE24" s="2">
        <f t="shared" si="58"/>
        <v>7235.3383236917252</v>
      </c>
      <c r="AF24" s="8">
        <f t="shared" si="59"/>
        <v>84624</v>
      </c>
      <c r="AG24" s="31">
        <f t="shared" si="60"/>
        <v>-142029.06</v>
      </c>
    </row>
    <row r="25" spans="1:33" x14ac:dyDescent="0.2">
      <c r="A25" s="17" t="s">
        <v>105</v>
      </c>
      <c r="B25" s="2">
        <v>19291.400000000001</v>
      </c>
      <c r="C25" s="2">
        <v>4639.97</v>
      </c>
      <c r="D25" s="2">
        <v>2100</v>
      </c>
      <c r="E25" s="2">
        <v>0</v>
      </c>
      <c r="F25" s="2">
        <v>420</v>
      </c>
      <c r="G25" s="2">
        <v>0</v>
      </c>
      <c r="H25" s="2">
        <v>0</v>
      </c>
      <c r="I25" s="2">
        <v>4510.9400000000005</v>
      </c>
      <c r="J25" s="2">
        <v>9648.7100000000009</v>
      </c>
      <c r="K25" s="2">
        <v>94.95</v>
      </c>
      <c r="L25" s="2">
        <v>5314.3</v>
      </c>
      <c r="M25" s="2">
        <v>812.15000000000009</v>
      </c>
      <c r="O25" s="31">
        <f t="shared" si="40"/>
        <v>2311.2277777777781</v>
      </c>
      <c r="P25" s="31">
        <f t="shared" si="41"/>
        <v>3902.7016666666673</v>
      </c>
      <c r="Q25" s="31">
        <f t="shared" si="42"/>
        <v>19291.400000000001</v>
      </c>
      <c r="R25" s="31">
        <f t="shared" si="43"/>
        <v>2100</v>
      </c>
      <c r="S25" s="31">
        <f t="shared" si="44"/>
        <v>0</v>
      </c>
      <c r="T25" s="2">
        <f t="shared" si="47"/>
        <v>0</v>
      </c>
      <c r="U25" s="2">
        <f t="shared" si="48"/>
        <v>0</v>
      </c>
      <c r="V25" s="2">
        <f t="shared" si="49"/>
        <v>2671.4339763494322</v>
      </c>
      <c r="W25" s="2">
        <f t="shared" si="50"/>
        <v>5714.0843642217651</v>
      </c>
      <c r="X25" s="2">
        <f t="shared" si="51"/>
        <v>56.230554175931957</v>
      </c>
      <c r="Y25" s="2">
        <f t="shared" si="52"/>
        <v>3147.1936182954746</v>
      </c>
      <c r="Z25" s="2">
        <f t="shared" si="53"/>
        <v>480.96518771967521</v>
      </c>
      <c r="AA25" s="2">
        <f t="shared" si="54"/>
        <v>11424.603610632692</v>
      </c>
      <c r="AB25" s="2">
        <f t="shared" si="55"/>
        <v>2747.8471243780841</v>
      </c>
      <c r="AC25" s="2">
        <f t="shared" si="56"/>
        <v>1243.6457479668998</v>
      </c>
      <c r="AD25" s="2">
        <f t="shared" si="57"/>
        <v>0</v>
      </c>
      <c r="AE25" s="2">
        <f t="shared" si="58"/>
        <v>248.72914959338004</v>
      </c>
      <c r="AF25" s="8">
        <f t="shared" si="59"/>
        <v>27734.733333333334</v>
      </c>
      <c r="AG25" s="31">
        <f t="shared" si="60"/>
        <v>-19097.686666666672</v>
      </c>
    </row>
    <row r="26" spans="1:33" x14ac:dyDescent="0.2">
      <c r="A26" s="17" t="s">
        <v>106</v>
      </c>
      <c r="B26" s="2">
        <v>30294.639999999999</v>
      </c>
      <c r="C26" s="2">
        <v>82429.149999999994</v>
      </c>
      <c r="D26" s="2">
        <v>8000</v>
      </c>
      <c r="E26" s="2">
        <v>2407</v>
      </c>
      <c r="F26" s="2">
        <v>0</v>
      </c>
      <c r="G26" s="2">
        <v>0</v>
      </c>
      <c r="H26" s="2">
        <v>0</v>
      </c>
      <c r="I26" s="2">
        <v>11055.699999999999</v>
      </c>
      <c r="J26" s="2">
        <v>0</v>
      </c>
      <c r="K26" s="2">
        <v>0</v>
      </c>
      <c r="L26" s="2">
        <v>0</v>
      </c>
      <c r="M26" s="2">
        <v>0</v>
      </c>
      <c r="O26" s="31">
        <f t="shared" si="40"/>
        <v>1495.8555555555554</v>
      </c>
      <c r="P26" s="31">
        <f t="shared" si="41"/>
        <v>11182.207499999999</v>
      </c>
      <c r="Q26" s="31">
        <f t="shared" si="42"/>
        <v>82429.149999999994</v>
      </c>
      <c r="R26" s="31">
        <f t="shared" si="43"/>
        <v>0</v>
      </c>
      <c r="S26" s="31">
        <f t="shared" si="44"/>
        <v>0</v>
      </c>
      <c r="T26" s="2">
        <f t="shared" si="47"/>
        <v>0</v>
      </c>
      <c r="U26" s="2">
        <f t="shared" si="48"/>
        <v>0</v>
      </c>
      <c r="V26" s="2">
        <f t="shared" si="49"/>
        <v>1478.9325153871052</v>
      </c>
      <c r="W26" s="2">
        <f t="shared" si="50"/>
        <v>0</v>
      </c>
      <c r="X26" s="2">
        <f t="shared" si="51"/>
        <v>0</v>
      </c>
      <c r="Y26" s="2">
        <f t="shared" si="52"/>
        <v>0</v>
      </c>
      <c r="Z26" s="2">
        <f t="shared" si="53"/>
        <v>0</v>
      </c>
      <c r="AA26" s="2">
        <f t="shared" si="54"/>
        <v>4052.5455772087535</v>
      </c>
      <c r="AB26" s="2">
        <f t="shared" si="55"/>
        <v>11026.633334001557</v>
      </c>
      <c r="AC26" s="2">
        <f t="shared" si="56"/>
        <v>1070.1683405932545</v>
      </c>
      <c r="AD26" s="2">
        <f t="shared" si="57"/>
        <v>321.98689947599541</v>
      </c>
      <c r="AE26" s="2">
        <f t="shared" si="58"/>
        <v>0</v>
      </c>
      <c r="AF26" s="8">
        <f t="shared" si="59"/>
        <v>17950.26666666667</v>
      </c>
      <c r="AG26" s="31">
        <f t="shared" si="60"/>
        <v>-116236.22333333333</v>
      </c>
    </row>
    <row r="27" spans="1:33" x14ac:dyDescent="0.2">
      <c r="A27" s="27" t="s">
        <v>95</v>
      </c>
      <c r="B27" s="8">
        <f t="shared" ref="B27:M27" si="63">SUM(B28+B31)</f>
        <v>20934.240000000002</v>
      </c>
      <c r="C27" s="8">
        <f>SUM(C28+C31)</f>
        <v>6800</v>
      </c>
      <c r="D27" s="8">
        <f>SUM(D28+D31)</f>
        <v>49187.77</v>
      </c>
      <c r="E27" s="8">
        <f>SUM(E28+E31)</f>
        <v>4800</v>
      </c>
      <c r="F27" s="8">
        <v>2600</v>
      </c>
      <c r="G27" s="8">
        <f t="shared" si="63"/>
        <v>16900</v>
      </c>
      <c r="H27" s="8">
        <f t="shared" si="63"/>
        <v>40650.89</v>
      </c>
      <c r="I27" s="8">
        <f t="shared" si="63"/>
        <v>8200</v>
      </c>
      <c r="J27" s="8">
        <f t="shared" si="63"/>
        <v>16000</v>
      </c>
      <c r="K27" s="8">
        <f t="shared" si="63"/>
        <v>3600</v>
      </c>
      <c r="L27" s="8">
        <f t="shared" si="63"/>
        <v>5500</v>
      </c>
      <c r="M27" s="8">
        <f t="shared" si="63"/>
        <v>2100</v>
      </c>
      <c r="O27" s="31">
        <f t="shared" si="40"/>
        <v>11150.09888888889</v>
      </c>
      <c r="P27" s="31">
        <f t="shared" si="41"/>
        <v>14772.741666666667</v>
      </c>
      <c r="Q27" s="31">
        <f t="shared" si="42"/>
        <v>49187.77</v>
      </c>
      <c r="R27" s="31">
        <f t="shared" si="43"/>
        <v>8200</v>
      </c>
      <c r="S27" s="31">
        <f t="shared" si="44"/>
        <v>2100</v>
      </c>
      <c r="T27" s="2">
        <f t="shared" si="47"/>
        <v>12755.700700257437</v>
      </c>
      <c r="U27" s="2">
        <f t="shared" si="48"/>
        <v>30682.283197579178</v>
      </c>
      <c r="V27" s="2">
        <f t="shared" si="49"/>
        <v>6189.1565527876328</v>
      </c>
      <c r="W27" s="2">
        <f t="shared" si="50"/>
        <v>12076.403029829527</v>
      </c>
      <c r="X27" s="2">
        <f t="shared" si="51"/>
        <v>2717.1906817116433</v>
      </c>
      <c r="Y27" s="2">
        <f t="shared" si="52"/>
        <v>4151.2635415039003</v>
      </c>
      <c r="Z27" s="2">
        <f t="shared" si="53"/>
        <v>1585.0278976651261</v>
      </c>
      <c r="AA27" s="2">
        <f t="shared" si="54"/>
        <v>15800.644960198657</v>
      </c>
      <c r="AB27" s="2">
        <f t="shared" si="55"/>
        <v>5132.4712876775484</v>
      </c>
      <c r="AC27" s="2">
        <f t="shared" si="56"/>
        <v>37125.708416159869</v>
      </c>
      <c r="AD27" s="2">
        <f t="shared" si="57"/>
        <v>3622.9209089488577</v>
      </c>
      <c r="AE27" s="2">
        <f t="shared" si="58"/>
        <v>1962.4154923472979</v>
      </c>
      <c r="AF27" s="8">
        <f t="shared" si="59"/>
        <v>133801.18666666668</v>
      </c>
      <c r="AG27" s="31">
        <f t="shared" si="60"/>
        <v>-43471.713333333319</v>
      </c>
    </row>
    <row r="28" spans="1:33" x14ac:dyDescent="0.2">
      <c r="A28" s="27" t="s">
        <v>107</v>
      </c>
      <c r="B28" s="2">
        <f t="shared" ref="B28:M28" si="64">SUM(B29:B30)</f>
        <v>20934.240000000002</v>
      </c>
      <c r="C28" s="2">
        <f>SUM(C29:C30)</f>
        <v>6800</v>
      </c>
      <c r="D28" s="2">
        <f>SUM(D29:D30)</f>
        <v>49187.77</v>
      </c>
      <c r="E28" s="2">
        <v>4800</v>
      </c>
      <c r="F28" s="2">
        <v>2600</v>
      </c>
      <c r="G28" s="2">
        <f t="shared" si="64"/>
        <v>16900</v>
      </c>
      <c r="H28" s="2">
        <f t="shared" si="64"/>
        <v>40650.89</v>
      </c>
      <c r="I28" s="2">
        <f t="shared" si="64"/>
        <v>8200</v>
      </c>
      <c r="J28" s="2">
        <f t="shared" si="64"/>
        <v>16000</v>
      </c>
      <c r="K28" s="2">
        <f t="shared" si="64"/>
        <v>3600</v>
      </c>
      <c r="L28" s="2">
        <f t="shared" si="64"/>
        <v>5500</v>
      </c>
      <c r="M28" s="2">
        <f t="shared" si="64"/>
        <v>2100</v>
      </c>
      <c r="O28" s="31">
        <f t="shared" si="40"/>
        <v>11150.09888888889</v>
      </c>
      <c r="P28" s="31">
        <f t="shared" si="41"/>
        <v>14772.741666666667</v>
      </c>
      <c r="Q28" s="31">
        <f t="shared" si="42"/>
        <v>49187.77</v>
      </c>
      <c r="R28" s="31">
        <f t="shared" si="43"/>
        <v>8200</v>
      </c>
      <c r="S28" s="31">
        <f t="shared" si="44"/>
        <v>2100</v>
      </c>
      <c r="T28" s="2">
        <f t="shared" si="47"/>
        <v>12755.700700257437</v>
      </c>
      <c r="U28" s="2">
        <f t="shared" si="48"/>
        <v>30682.283197579178</v>
      </c>
      <c r="V28" s="2">
        <f t="shared" si="49"/>
        <v>6189.1565527876328</v>
      </c>
      <c r="W28" s="2">
        <f t="shared" si="50"/>
        <v>12076.403029829527</v>
      </c>
      <c r="X28" s="2">
        <f t="shared" si="51"/>
        <v>2717.1906817116433</v>
      </c>
      <c r="Y28" s="2">
        <f t="shared" si="52"/>
        <v>4151.2635415039003</v>
      </c>
      <c r="Z28" s="2">
        <f t="shared" si="53"/>
        <v>1585.0278976651261</v>
      </c>
      <c r="AA28" s="2">
        <f t="shared" si="54"/>
        <v>15800.644960198657</v>
      </c>
      <c r="AB28" s="2">
        <f t="shared" si="55"/>
        <v>5132.4712876775484</v>
      </c>
      <c r="AC28" s="2">
        <f t="shared" si="56"/>
        <v>37125.708416159869</v>
      </c>
      <c r="AD28" s="2">
        <f t="shared" si="57"/>
        <v>3622.9209089488577</v>
      </c>
      <c r="AE28" s="2">
        <f t="shared" si="58"/>
        <v>1962.4154923472979</v>
      </c>
      <c r="AF28" s="8">
        <f t="shared" si="59"/>
        <v>133801.18666666668</v>
      </c>
      <c r="AG28" s="31">
        <f t="shared" si="60"/>
        <v>-43471.713333333319</v>
      </c>
    </row>
    <row r="29" spans="1:33" x14ac:dyDescent="0.2">
      <c r="A29" s="27" t="s">
        <v>97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O29" s="31">
        <f t="shared" si="40"/>
        <v>0</v>
      </c>
      <c r="P29" s="31">
        <f t="shared" si="41"/>
        <v>0</v>
      </c>
      <c r="Q29" s="31">
        <f t="shared" si="42"/>
        <v>0</v>
      </c>
      <c r="R29" s="31">
        <f t="shared" si="43"/>
        <v>0</v>
      </c>
      <c r="S29" s="31">
        <f t="shared" si="44"/>
        <v>0</v>
      </c>
      <c r="T29" s="2" t="e">
        <f t="shared" si="47"/>
        <v>#DIV/0!</v>
      </c>
      <c r="U29" s="2" t="e">
        <f t="shared" si="48"/>
        <v>#DIV/0!</v>
      </c>
      <c r="V29" s="2" t="e">
        <f t="shared" si="49"/>
        <v>#DIV/0!</v>
      </c>
      <c r="W29" s="2" t="e">
        <f t="shared" si="50"/>
        <v>#DIV/0!</v>
      </c>
      <c r="X29" s="2" t="e">
        <f t="shared" si="51"/>
        <v>#DIV/0!</v>
      </c>
      <c r="Y29" s="2" t="e">
        <f t="shared" si="52"/>
        <v>#DIV/0!</v>
      </c>
      <c r="Z29" s="2" t="e">
        <f t="shared" si="53"/>
        <v>#DIV/0!</v>
      </c>
      <c r="AA29" s="2" t="e">
        <f t="shared" si="54"/>
        <v>#DIV/0!</v>
      </c>
      <c r="AB29" s="2" t="e">
        <f t="shared" si="55"/>
        <v>#DIV/0!</v>
      </c>
      <c r="AC29" s="2" t="e">
        <f t="shared" si="56"/>
        <v>#DIV/0!</v>
      </c>
      <c r="AD29" s="2" t="e">
        <f t="shared" si="57"/>
        <v>#DIV/0!</v>
      </c>
      <c r="AE29" s="2" t="e">
        <f t="shared" si="58"/>
        <v>#DIV/0!</v>
      </c>
      <c r="AF29" s="8" t="e">
        <f t="shared" si="59"/>
        <v>#DIV/0!</v>
      </c>
      <c r="AG29" s="31" t="e">
        <f t="shared" si="60"/>
        <v>#DIV/0!</v>
      </c>
    </row>
    <row r="30" spans="1:33" x14ac:dyDescent="0.2">
      <c r="A30" s="27" t="s">
        <v>98</v>
      </c>
      <c r="B30" s="2">
        <v>20934.240000000002</v>
      </c>
      <c r="C30" s="2">
        <v>6800</v>
      </c>
      <c r="D30" s="2">
        <v>49187.77</v>
      </c>
      <c r="E30" s="2">
        <v>4800</v>
      </c>
      <c r="F30" s="2">
        <v>2600</v>
      </c>
      <c r="G30" s="2">
        <v>16900</v>
      </c>
      <c r="H30" s="2">
        <v>40650.89</v>
      </c>
      <c r="I30" s="2">
        <v>8200</v>
      </c>
      <c r="J30" s="2">
        <v>16000</v>
      </c>
      <c r="K30" s="2">
        <v>3600</v>
      </c>
      <c r="L30" s="2">
        <v>5500</v>
      </c>
      <c r="M30" s="2">
        <v>2100</v>
      </c>
      <c r="O30" s="31">
        <f t="shared" si="40"/>
        <v>11150.09888888889</v>
      </c>
      <c r="P30" s="31">
        <f t="shared" si="41"/>
        <v>14772.741666666667</v>
      </c>
      <c r="Q30" s="31">
        <f t="shared" si="42"/>
        <v>49187.77</v>
      </c>
      <c r="R30" s="31">
        <f t="shared" si="43"/>
        <v>8200</v>
      </c>
      <c r="S30" s="31">
        <f t="shared" si="44"/>
        <v>2100</v>
      </c>
      <c r="T30" s="2">
        <f t="shared" si="47"/>
        <v>12755.700700257437</v>
      </c>
      <c r="U30" s="2">
        <f t="shared" si="48"/>
        <v>30682.283197579178</v>
      </c>
      <c r="V30" s="2">
        <f t="shared" si="49"/>
        <v>6189.1565527876328</v>
      </c>
      <c r="W30" s="2">
        <f t="shared" si="50"/>
        <v>12076.403029829527</v>
      </c>
      <c r="X30" s="2">
        <f t="shared" si="51"/>
        <v>2717.1906817116433</v>
      </c>
      <c r="Y30" s="2">
        <f t="shared" si="52"/>
        <v>4151.2635415039003</v>
      </c>
      <c r="Z30" s="2">
        <f t="shared" si="53"/>
        <v>1585.0278976651261</v>
      </c>
      <c r="AA30" s="2">
        <f t="shared" si="54"/>
        <v>15800.644960198657</v>
      </c>
      <c r="AB30" s="2">
        <f t="shared" si="55"/>
        <v>5132.4712876775484</v>
      </c>
      <c r="AC30" s="2">
        <f t="shared" si="56"/>
        <v>37125.708416159869</v>
      </c>
      <c r="AD30" s="2">
        <f t="shared" si="57"/>
        <v>3622.9209089488577</v>
      </c>
      <c r="AE30" s="2">
        <f t="shared" si="58"/>
        <v>1962.4154923472979</v>
      </c>
      <c r="AF30" s="8">
        <f t="shared" si="59"/>
        <v>133801.18666666668</v>
      </c>
      <c r="AG30" s="31">
        <f t="shared" si="60"/>
        <v>-43471.713333333319</v>
      </c>
    </row>
    <row r="31" spans="1:33" x14ac:dyDescent="0.2">
      <c r="A31" s="27" t="s">
        <v>108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O31" s="31">
        <f t="shared" si="40"/>
        <v>0</v>
      </c>
      <c r="P31" s="31">
        <f t="shared" si="41"/>
        <v>0</v>
      </c>
      <c r="Q31" s="31">
        <f t="shared" si="42"/>
        <v>0</v>
      </c>
      <c r="R31" s="31">
        <f t="shared" si="43"/>
        <v>0</v>
      </c>
      <c r="S31" s="31">
        <f t="shared" si="44"/>
        <v>0</v>
      </c>
      <c r="T31" s="2" t="e">
        <f t="shared" si="47"/>
        <v>#DIV/0!</v>
      </c>
      <c r="U31" s="2" t="e">
        <f t="shared" si="48"/>
        <v>#DIV/0!</v>
      </c>
      <c r="V31" s="2" t="e">
        <f t="shared" si="49"/>
        <v>#DIV/0!</v>
      </c>
      <c r="W31" s="2" t="e">
        <f t="shared" si="50"/>
        <v>#DIV/0!</v>
      </c>
      <c r="X31" s="2" t="e">
        <f t="shared" si="51"/>
        <v>#DIV/0!</v>
      </c>
      <c r="Y31" s="2" t="e">
        <f t="shared" si="52"/>
        <v>#DIV/0!</v>
      </c>
      <c r="Z31" s="2" t="e">
        <f t="shared" si="53"/>
        <v>#DIV/0!</v>
      </c>
      <c r="AA31" s="2" t="e">
        <f t="shared" si="54"/>
        <v>#DIV/0!</v>
      </c>
      <c r="AB31" s="2" t="e">
        <f t="shared" si="55"/>
        <v>#DIV/0!</v>
      </c>
      <c r="AC31" s="2" t="e">
        <f t="shared" si="56"/>
        <v>#DIV/0!</v>
      </c>
      <c r="AD31" s="2" t="e">
        <f t="shared" si="57"/>
        <v>#DIV/0!</v>
      </c>
      <c r="AE31" s="2" t="e">
        <f t="shared" si="58"/>
        <v>#DIV/0!</v>
      </c>
      <c r="AF31" s="8" t="e">
        <f t="shared" si="59"/>
        <v>#DIV/0!</v>
      </c>
      <c r="AG31" s="31" t="e">
        <f t="shared" si="60"/>
        <v>#DIV/0!</v>
      </c>
    </row>
    <row r="32" spans="1:33" x14ac:dyDescent="0.2">
      <c r="A32" s="27" t="s">
        <v>109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O32" s="31">
        <f t="shared" si="40"/>
        <v>0</v>
      </c>
      <c r="P32" s="31">
        <f t="shared" si="41"/>
        <v>0</v>
      </c>
      <c r="Q32" s="31">
        <f t="shared" si="42"/>
        <v>0</v>
      </c>
      <c r="R32" s="31">
        <f t="shared" si="43"/>
        <v>0</v>
      </c>
      <c r="S32" s="31">
        <f t="shared" si="44"/>
        <v>0</v>
      </c>
      <c r="T32" s="2" t="e">
        <f t="shared" si="47"/>
        <v>#DIV/0!</v>
      </c>
      <c r="U32" s="2" t="e">
        <f t="shared" si="48"/>
        <v>#DIV/0!</v>
      </c>
      <c r="V32" s="2" t="e">
        <f t="shared" si="49"/>
        <v>#DIV/0!</v>
      </c>
      <c r="W32" s="2" t="e">
        <f t="shared" si="50"/>
        <v>#DIV/0!</v>
      </c>
      <c r="X32" s="2" t="e">
        <f t="shared" si="51"/>
        <v>#DIV/0!</v>
      </c>
      <c r="Y32" s="2" t="e">
        <f t="shared" si="52"/>
        <v>#DIV/0!</v>
      </c>
      <c r="Z32" s="2" t="e">
        <f t="shared" si="53"/>
        <v>#DIV/0!</v>
      </c>
      <c r="AA32" s="2" t="e">
        <f t="shared" si="54"/>
        <v>#DIV/0!</v>
      </c>
      <c r="AB32" s="2" t="e">
        <f t="shared" si="55"/>
        <v>#DIV/0!</v>
      </c>
      <c r="AC32" s="2" t="e">
        <f t="shared" si="56"/>
        <v>#DIV/0!</v>
      </c>
      <c r="AD32" s="2" t="e">
        <f t="shared" si="57"/>
        <v>#DIV/0!</v>
      </c>
      <c r="AE32" s="2" t="e">
        <f t="shared" si="58"/>
        <v>#DIV/0!</v>
      </c>
      <c r="AF32" s="8" t="e">
        <f t="shared" si="59"/>
        <v>#DIV/0!</v>
      </c>
      <c r="AG32" s="31" t="e">
        <f t="shared" si="60"/>
        <v>#DIV/0!</v>
      </c>
    </row>
    <row r="33" spans="1:33" ht="3.75" customHeight="1" x14ac:dyDescent="0.2">
      <c r="A33" s="2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33" x14ac:dyDescent="0.2">
      <c r="A34" s="19" t="s">
        <v>110</v>
      </c>
      <c r="B34" s="8">
        <f t="shared" ref="B34:C34" si="65">SUM(B35:B38)</f>
        <v>0</v>
      </c>
      <c r="C34" s="8">
        <f t="shared" si="65"/>
        <v>0</v>
      </c>
      <c r="D34" s="8">
        <v>0</v>
      </c>
      <c r="E34" s="8">
        <v>0</v>
      </c>
      <c r="F34" s="8">
        <v>0</v>
      </c>
      <c r="G34" s="8">
        <f t="shared" ref="G34:M34" si="66">SUM(G35:G38)</f>
        <v>0</v>
      </c>
      <c r="H34" s="8">
        <f t="shared" si="66"/>
        <v>0</v>
      </c>
      <c r="I34" s="8">
        <f t="shared" si="66"/>
        <v>0</v>
      </c>
      <c r="J34" s="8">
        <f t="shared" si="66"/>
        <v>0</v>
      </c>
      <c r="K34" s="8">
        <f t="shared" si="66"/>
        <v>0</v>
      </c>
      <c r="L34" s="8">
        <f t="shared" si="66"/>
        <v>0</v>
      </c>
      <c r="M34" s="8">
        <f t="shared" si="66"/>
        <v>0</v>
      </c>
      <c r="O34" s="6">
        <v>0</v>
      </c>
      <c r="P34" s="31">
        <f>+AVERAGE(B34:M34)</f>
        <v>0</v>
      </c>
      <c r="Q34" s="31">
        <f>+MAX(B34:E34,G34:M34)</f>
        <v>0</v>
      </c>
      <c r="R34" s="31">
        <f>+MEDIAN(B34:E34,G34:M34)</f>
        <v>0</v>
      </c>
      <c r="S34" s="31">
        <f>+MIN(B34:E34,G34:M34)</f>
        <v>0</v>
      </c>
      <c r="T34" s="2" t="e">
        <f t="shared" ref="T34:T38" si="67">+$O34+$O34*G65</f>
        <v>#DIV/0!</v>
      </c>
      <c r="U34" s="2" t="e">
        <f t="shared" ref="U34:U38" si="68">+$O34+$O34*H65</f>
        <v>#DIV/0!</v>
      </c>
      <c r="V34" s="2" t="e">
        <f t="shared" ref="V34:V38" si="69">+$O34+$O34*I65</f>
        <v>#DIV/0!</v>
      </c>
      <c r="W34" s="2" t="e">
        <f t="shared" ref="W34:W38" si="70">+$O34+$O34*J65</f>
        <v>#DIV/0!</v>
      </c>
      <c r="X34" s="2" t="e">
        <f t="shared" ref="X34:X38" si="71">+$O34+$O34*K65</f>
        <v>#DIV/0!</v>
      </c>
      <c r="Y34" s="2" t="e">
        <f t="shared" ref="Y34:Y38" si="72">+$O34+$O34*L65</f>
        <v>#DIV/0!</v>
      </c>
      <c r="Z34" s="2" t="e">
        <f t="shared" ref="Z34:Z38" si="73">+$O34+$O34*M65</f>
        <v>#DIV/0!</v>
      </c>
      <c r="AA34" s="2" t="e">
        <f t="shared" ref="AA34:AA38" si="74">+$O34+$O34*B65</f>
        <v>#DIV/0!</v>
      </c>
      <c r="AB34" s="2" t="e">
        <f t="shared" ref="AB34:AB38" si="75">+$O34+$O34*C65</f>
        <v>#DIV/0!</v>
      </c>
      <c r="AC34" s="2" t="e">
        <f t="shared" ref="AC34:AC38" si="76">+$O34+$O34*D65</f>
        <v>#DIV/0!</v>
      </c>
      <c r="AD34" s="2" t="e">
        <f t="shared" ref="AD34:AD38" si="77">+$O34+$O34*E65</f>
        <v>#DIV/0!</v>
      </c>
      <c r="AE34" s="2" t="e">
        <f t="shared" ref="AE34:AE38" si="78">+$O34+$O34*F65</f>
        <v>#DIV/0!</v>
      </c>
      <c r="AF34" s="8" t="e">
        <f t="shared" ref="AF34:AF38" si="79">SUM(T34:AE34)</f>
        <v>#DIV/0!</v>
      </c>
      <c r="AG34" s="31" t="e">
        <f t="shared" ref="AG34:AG38" si="80">+AF34-SUM(B34:M34)</f>
        <v>#DIV/0!</v>
      </c>
    </row>
    <row r="35" spans="1:33" x14ac:dyDescent="0.2">
      <c r="A35" s="28" t="s">
        <v>111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O35" s="6">
        <v>0</v>
      </c>
      <c r="P35" s="31">
        <f>+AVERAGE(B35:M35)</f>
        <v>0</v>
      </c>
      <c r="Q35" s="31">
        <f>+MAX(B35:E35,G35:M35)</f>
        <v>0</v>
      </c>
      <c r="R35" s="31">
        <f>+MEDIAN(B35:E35,G35:M35)</f>
        <v>0</v>
      </c>
      <c r="S35" s="31">
        <f>+MIN(B35:E35,G35:M35)</f>
        <v>0</v>
      </c>
      <c r="T35" s="2" t="e">
        <f t="shared" si="67"/>
        <v>#DIV/0!</v>
      </c>
      <c r="U35" s="2" t="e">
        <f t="shared" si="68"/>
        <v>#DIV/0!</v>
      </c>
      <c r="V35" s="2" t="e">
        <f t="shared" si="69"/>
        <v>#DIV/0!</v>
      </c>
      <c r="W35" s="2" t="e">
        <f t="shared" si="70"/>
        <v>#DIV/0!</v>
      </c>
      <c r="X35" s="2" t="e">
        <f t="shared" si="71"/>
        <v>#DIV/0!</v>
      </c>
      <c r="Y35" s="2" t="e">
        <f t="shared" si="72"/>
        <v>#DIV/0!</v>
      </c>
      <c r="Z35" s="2" t="e">
        <f t="shared" si="73"/>
        <v>#DIV/0!</v>
      </c>
      <c r="AA35" s="2" t="e">
        <f t="shared" si="74"/>
        <v>#DIV/0!</v>
      </c>
      <c r="AB35" s="2" t="e">
        <f t="shared" si="75"/>
        <v>#DIV/0!</v>
      </c>
      <c r="AC35" s="2" t="e">
        <f t="shared" si="76"/>
        <v>#DIV/0!</v>
      </c>
      <c r="AD35" s="2" t="e">
        <f t="shared" si="77"/>
        <v>#DIV/0!</v>
      </c>
      <c r="AE35" s="2" t="e">
        <f t="shared" si="78"/>
        <v>#DIV/0!</v>
      </c>
      <c r="AF35" s="8" t="e">
        <f t="shared" si="79"/>
        <v>#DIV/0!</v>
      </c>
      <c r="AG35" s="31" t="e">
        <f t="shared" si="80"/>
        <v>#DIV/0!</v>
      </c>
    </row>
    <row r="36" spans="1:33" x14ac:dyDescent="0.2">
      <c r="A36" s="28" t="s">
        <v>112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O36" s="6">
        <v>0</v>
      </c>
      <c r="P36" s="31">
        <f>+AVERAGE(B36:M36)</f>
        <v>0</v>
      </c>
      <c r="Q36" s="31">
        <f>+MAX(B36:E36,G36:M36)</f>
        <v>0</v>
      </c>
      <c r="R36" s="31">
        <f>+MEDIAN(B36:E36,G36:M36)</f>
        <v>0</v>
      </c>
      <c r="S36" s="31">
        <f>+MIN(B36:E36,G36:M36)</f>
        <v>0</v>
      </c>
      <c r="T36" s="2" t="e">
        <f t="shared" si="67"/>
        <v>#DIV/0!</v>
      </c>
      <c r="U36" s="2" t="e">
        <f t="shared" si="68"/>
        <v>#DIV/0!</v>
      </c>
      <c r="V36" s="2" t="e">
        <f t="shared" si="69"/>
        <v>#DIV/0!</v>
      </c>
      <c r="W36" s="2" t="e">
        <f t="shared" si="70"/>
        <v>#DIV/0!</v>
      </c>
      <c r="X36" s="2" t="e">
        <f t="shared" si="71"/>
        <v>#DIV/0!</v>
      </c>
      <c r="Y36" s="2" t="e">
        <f t="shared" si="72"/>
        <v>#DIV/0!</v>
      </c>
      <c r="Z36" s="2" t="e">
        <f t="shared" si="73"/>
        <v>#DIV/0!</v>
      </c>
      <c r="AA36" s="2" t="e">
        <f t="shared" si="74"/>
        <v>#DIV/0!</v>
      </c>
      <c r="AB36" s="2" t="e">
        <f t="shared" si="75"/>
        <v>#DIV/0!</v>
      </c>
      <c r="AC36" s="2" t="e">
        <f t="shared" si="76"/>
        <v>#DIV/0!</v>
      </c>
      <c r="AD36" s="2" t="e">
        <f t="shared" si="77"/>
        <v>#DIV/0!</v>
      </c>
      <c r="AE36" s="2" t="e">
        <f t="shared" si="78"/>
        <v>#DIV/0!</v>
      </c>
      <c r="AF36" s="8" t="e">
        <f t="shared" si="79"/>
        <v>#DIV/0!</v>
      </c>
      <c r="AG36" s="31" t="e">
        <f t="shared" si="80"/>
        <v>#DIV/0!</v>
      </c>
    </row>
    <row r="37" spans="1:33" x14ac:dyDescent="0.2">
      <c r="A37" s="28" t="s">
        <v>113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O37" s="6">
        <v>0</v>
      </c>
      <c r="P37" s="31">
        <f>+AVERAGE(B37:M37)</f>
        <v>0</v>
      </c>
      <c r="Q37" s="31">
        <f>+MAX(B37:E37,G37:M37)</f>
        <v>0</v>
      </c>
      <c r="R37" s="31">
        <f>+MEDIAN(B37:E37,G37:M37)</f>
        <v>0</v>
      </c>
      <c r="S37" s="31">
        <f>+MIN(B37:E37,G37:M37)</f>
        <v>0</v>
      </c>
      <c r="T37" s="2" t="e">
        <f t="shared" si="67"/>
        <v>#DIV/0!</v>
      </c>
      <c r="U37" s="2" t="e">
        <f t="shared" si="68"/>
        <v>#DIV/0!</v>
      </c>
      <c r="V37" s="2" t="e">
        <f t="shared" si="69"/>
        <v>#DIV/0!</v>
      </c>
      <c r="W37" s="2" t="e">
        <f t="shared" si="70"/>
        <v>#DIV/0!</v>
      </c>
      <c r="X37" s="2" t="e">
        <f t="shared" si="71"/>
        <v>#DIV/0!</v>
      </c>
      <c r="Y37" s="2" t="e">
        <f t="shared" si="72"/>
        <v>#DIV/0!</v>
      </c>
      <c r="Z37" s="2" t="e">
        <f t="shared" si="73"/>
        <v>#DIV/0!</v>
      </c>
      <c r="AA37" s="2" t="e">
        <f t="shared" si="74"/>
        <v>#DIV/0!</v>
      </c>
      <c r="AB37" s="2" t="e">
        <f t="shared" si="75"/>
        <v>#DIV/0!</v>
      </c>
      <c r="AC37" s="2" t="e">
        <f t="shared" si="76"/>
        <v>#DIV/0!</v>
      </c>
      <c r="AD37" s="2" t="e">
        <f t="shared" si="77"/>
        <v>#DIV/0!</v>
      </c>
      <c r="AE37" s="2" t="e">
        <f t="shared" si="78"/>
        <v>#DIV/0!</v>
      </c>
      <c r="AF37" s="8" t="e">
        <f t="shared" si="79"/>
        <v>#DIV/0!</v>
      </c>
      <c r="AG37" s="31" t="e">
        <f t="shared" si="80"/>
        <v>#DIV/0!</v>
      </c>
    </row>
    <row r="38" spans="1:33" ht="13.5" thickBot="1" x14ac:dyDescent="0.25">
      <c r="A38" s="29" t="s">
        <v>114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O38" s="6">
        <v>0</v>
      </c>
      <c r="P38" s="31">
        <f>+AVERAGE(B38:M38)</f>
        <v>0</v>
      </c>
      <c r="Q38" s="31">
        <f>+MAX(B38:E38,G38:M38)</f>
        <v>0</v>
      </c>
      <c r="R38" s="31">
        <f>+MEDIAN(B38:E38,G38:M38)</f>
        <v>0</v>
      </c>
      <c r="S38" s="31">
        <f>+MIN(B38:E38,G38:M38)</f>
        <v>0</v>
      </c>
      <c r="T38" s="2" t="e">
        <f t="shared" si="67"/>
        <v>#DIV/0!</v>
      </c>
      <c r="U38" s="2" t="e">
        <f t="shared" si="68"/>
        <v>#DIV/0!</v>
      </c>
      <c r="V38" s="2" t="e">
        <f t="shared" si="69"/>
        <v>#DIV/0!</v>
      </c>
      <c r="W38" s="2" t="e">
        <f t="shared" si="70"/>
        <v>#DIV/0!</v>
      </c>
      <c r="X38" s="2" t="e">
        <f t="shared" si="71"/>
        <v>#DIV/0!</v>
      </c>
      <c r="Y38" s="2" t="e">
        <f t="shared" si="72"/>
        <v>#DIV/0!</v>
      </c>
      <c r="Z38" s="2" t="e">
        <f t="shared" si="73"/>
        <v>#DIV/0!</v>
      </c>
      <c r="AA38" s="2" t="e">
        <f t="shared" si="74"/>
        <v>#DIV/0!</v>
      </c>
      <c r="AB38" s="2" t="e">
        <f t="shared" si="75"/>
        <v>#DIV/0!</v>
      </c>
      <c r="AC38" s="2" t="e">
        <f t="shared" si="76"/>
        <v>#DIV/0!</v>
      </c>
      <c r="AD38" s="2" t="e">
        <f t="shared" si="77"/>
        <v>#DIV/0!</v>
      </c>
      <c r="AE38" s="2" t="e">
        <f t="shared" si="78"/>
        <v>#DIV/0!</v>
      </c>
      <c r="AF38" s="8" t="e">
        <f t="shared" si="79"/>
        <v>#DIV/0!</v>
      </c>
      <c r="AG38" s="31" t="e">
        <f t="shared" si="80"/>
        <v>#DIV/0!</v>
      </c>
    </row>
    <row r="40" spans="1:33" x14ac:dyDescent="0.2">
      <c r="A40" s="111" t="s">
        <v>126</v>
      </c>
      <c r="B40" s="32">
        <f>+B9/$P9*1-1</f>
        <v>0.24076342542017093</v>
      </c>
      <c r="C40" s="32">
        <f t="shared" ref="C40:M40" si="81">+C9/$P9*1-1</f>
        <v>-0.61177940036977185</v>
      </c>
      <c r="D40" s="32">
        <f t="shared" si="81"/>
        <v>0.23493847605698659</v>
      </c>
      <c r="E40" s="32">
        <f t="shared" si="81"/>
        <v>-0.15471799300229638</v>
      </c>
      <c r="F40" s="32">
        <f t="shared" si="81"/>
        <v>0.67883045646376639</v>
      </c>
      <c r="G40" s="32">
        <f>+G9/$P9*1-1</f>
        <v>5.5094943721956193</v>
      </c>
      <c r="H40" s="32">
        <f t="shared" si="81"/>
        <v>-0.49148569344209558</v>
      </c>
      <c r="I40" s="32">
        <f t="shared" si="81"/>
        <v>-0.27543546185210421</v>
      </c>
      <c r="J40" s="32">
        <f t="shared" si="81"/>
        <v>0.27701284042367225</v>
      </c>
      <c r="K40" s="32">
        <f t="shared" si="81"/>
        <v>8.6929645842750647E-2</v>
      </c>
      <c r="L40" s="32">
        <f t="shared" si="81"/>
        <v>0.84570352708256968</v>
      </c>
      <c r="M40" s="32">
        <f t="shared" si="81"/>
        <v>-0.15192936615988206</v>
      </c>
    </row>
    <row r="41" spans="1:33" x14ac:dyDescent="0.2">
      <c r="A41" s="111"/>
      <c r="B41" s="32">
        <f t="shared" ref="B41:M41" si="82">+B10/$P10*1-1</f>
        <v>-0.82923182326450007</v>
      </c>
      <c r="C41" s="32">
        <f t="shared" si="82"/>
        <v>-0.82923182326450007</v>
      </c>
      <c r="D41" s="32">
        <f t="shared" si="82"/>
        <v>-0.97963418724252427</v>
      </c>
      <c r="E41" s="32">
        <f t="shared" si="82"/>
        <v>-1</v>
      </c>
      <c r="F41" s="32">
        <f t="shared" si="82"/>
        <v>0.28714976300792427</v>
      </c>
      <c r="G41" s="32">
        <f t="shared" si="82"/>
        <v>-1</v>
      </c>
      <c r="H41" s="32">
        <f t="shared" si="82"/>
        <v>-1</v>
      </c>
      <c r="I41" s="32">
        <f t="shared" si="82"/>
        <v>0.18705228853264377</v>
      </c>
      <c r="J41" s="32">
        <f t="shared" si="82"/>
        <v>0.68287598200240063</v>
      </c>
      <c r="K41" s="32">
        <f t="shared" si="82"/>
        <v>1.0284510028531946</v>
      </c>
      <c r="L41" s="32">
        <f t="shared" si="82"/>
        <v>3.5689503836477856</v>
      </c>
      <c r="M41" s="32">
        <f t="shared" si="82"/>
        <v>-0.82923182326450007</v>
      </c>
    </row>
    <row r="42" spans="1:33" x14ac:dyDescent="0.2">
      <c r="B42" s="32">
        <f t="shared" ref="B42:M42" si="83">+B11/$P11*1-1</f>
        <v>-0.69056907132661394</v>
      </c>
      <c r="C42" s="32">
        <f t="shared" si="83"/>
        <v>-0.69056907132661394</v>
      </c>
      <c r="D42" s="32">
        <f t="shared" si="83"/>
        <v>-1</v>
      </c>
      <c r="E42" s="32">
        <f t="shared" si="83"/>
        <v>-1</v>
      </c>
      <c r="F42" s="32">
        <f t="shared" si="83"/>
        <v>1.3323077760920667</v>
      </c>
      <c r="G42" s="32">
        <f t="shared" si="83"/>
        <v>-1</v>
      </c>
      <c r="H42" s="32">
        <f t="shared" si="83"/>
        <v>-1</v>
      </c>
      <c r="I42" s="32">
        <f t="shared" si="83"/>
        <v>0.99621627860418172</v>
      </c>
      <c r="J42" s="32">
        <f t="shared" si="83"/>
        <v>-1</v>
      </c>
      <c r="K42" s="32">
        <f t="shared" si="83"/>
        <v>-0.69056907132661394</v>
      </c>
      <c r="L42" s="32">
        <f t="shared" si="83"/>
        <v>5.7660600067022738</v>
      </c>
      <c r="M42" s="32">
        <f t="shared" si="83"/>
        <v>-0.69056907132661394</v>
      </c>
    </row>
    <row r="43" spans="1:33" x14ac:dyDescent="0.2">
      <c r="B43" s="32">
        <f t="shared" ref="B43:M43" si="84">+B12/$P12*1-1</f>
        <v>-1</v>
      </c>
      <c r="C43" s="32">
        <f t="shared" si="84"/>
        <v>-1</v>
      </c>
      <c r="D43" s="32">
        <f t="shared" si="84"/>
        <v>-0.95455295480103486</v>
      </c>
      <c r="E43" s="32">
        <f t="shared" si="84"/>
        <v>-1</v>
      </c>
      <c r="F43" s="32">
        <f t="shared" si="84"/>
        <v>-1</v>
      </c>
      <c r="G43" s="32">
        <f t="shared" si="84"/>
        <v>-1</v>
      </c>
      <c r="H43" s="32">
        <f t="shared" si="84"/>
        <v>-1</v>
      </c>
      <c r="I43" s="32">
        <f t="shared" si="84"/>
        <v>-0.80946232936875251</v>
      </c>
      <c r="J43" s="32">
        <f t="shared" si="84"/>
        <v>2.7553984085531606</v>
      </c>
      <c r="K43" s="32">
        <f t="shared" si="84"/>
        <v>3.1454861816365129</v>
      </c>
      <c r="L43" s="32">
        <f t="shared" si="84"/>
        <v>0.86313069398011466</v>
      </c>
      <c r="M43" s="32">
        <f t="shared" si="84"/>
        <v>-1</v>
      </c>
    </row>
    <row r="44" spans="1:33" x14ac:dyDescent="0.2">
      <c r="B44" s="32">
        <f t="shared" ref="B44:M44" si="85">+B13/$P13*1-1</f>
        <v>-1</v>
      </c>
      <c r="C44" s="32">
        <f t="shared" si="85"/>
        <v>-1</v>
      </c>
      <c r="D44" s="32">
        <f t="shared" si="85"/>
        <v>-1</v>
      </c>
      <c r="E44" s="32">
        <f t="shared" si="85"/>
        <v>9</v>
      </c>
      <c r="F44" s="32">
        <f t="shared" si="85"/>
        <v>-1</v>
      </c>
      <c r="G44" s="32">
        <f t="shared" si="85"/>
        <v>-1</v>
      </c>
      <c r="H44" s="32">
        <f t="shared" si="85"/>
        <v>-1</v>
      </c>
      <c r="I44" s="32">
        <f t="shared" si="85"/>
        <v>-1</v>
      </c>
      <c r="J44" s="32">
        <f t="shared" si="85"/>
        <v>-1</v>
      </c>
      <c r="K44" s="32">
        <f t="shared" si="85"/>
        <v>-1</v>
      </c>
      <c r="L44" s="32">
        <f t="shared" si="85"/>
        <v>-1</v>
      </c>
      <c r="M44" s="32">
        <f t="shared" si="85"/>
        <v>-1</v>
      </c>
    </row>
    <row r="45" spans="1:33" x14ac:dyDescent="0.2">
      <c r="B45" s="32">
        <f t="shared" ref="B45:M45" si="86">+B14/$P14*1-1</f>
        <v>1.2064754966143725</v>
      </c>
      <c r="C45" s="32">
        <f t="shared" si="86"/>
        <v>-0.79656123384797917</v>
      </c>
      <c r="D45" s="32">
        <f t="shared" si="86"/>
        <v>1.0242157232126075</v>
      </c>
      <c r="E45" s="32">
        <f t="shared" si="86"/>
        <v>-6.3379109768234354E-2</v>
      </c>
      <c r="F45" s="32">
        <f t="shared" si="86"/>
        <v>1.0343876615202086</v>
      </c>
      <c r="G45" s="32">
        <f>+G14/$P14*1-1</f>
        <v>9.2924106761409462</v>
      </c>
      <c r="H45" s="32">
        <f t="shared" si="86"/>
        <v>-0.38968370154393739</v>
      </c>
      <c r="I45" s="32">
        <f t="shared" si="86"/>
        <v>-0.49140308461994786</v>
      </c>
      <c r="J45" s="32">
        <f t="shared" si="86"/>
        <v>0.22063259691212522</v>
      </c>
      <c r="K45" s="32">
        <f t="shared" si="86"/>
        <v>-0.38968370154393739</v>
      </c>
      <c r="L45" s="32">
        <f t="shared" si="86"/>
        <v>-0.49140308461994786</v>
      </c>
      <c r="M45" s="32">
        <f t="shared" si="86"/>
        <v>0.17079009920488009</v>
      </c>
    </row>
    <row r="46" spans="1:33" x14ac:dyDescent="0.2">
      <c r="B46" s="32">
        <f t="shared" ref="B46:M46" si="87">+B15/$P15*1-1</f>
        <v>1.2064754966143725</v>
      </c>
      <c r="C46" s="32">
        <f t="shared" si="87"/>
        <v>-0.79656123384797917</v>
      </c>
      <c r="D46" s="32">
        <f t="shared" si="87"/>
        <v>1.0242157232126075</v>
      </c>
      <c r="E46" s="32">
        <f t="shared" si="87"/>
        <v>-6.3379109768234354E-2</v>
      </c>
      <c r="F46" s="32">
        <f t="shared" si="87"/>
        <v>1.0343876615202086</v>
      </c>
      <c r="G46" s="32">
        <f t="shared" si="87"/>
        <v>9.2924106761409462</v>
      </c>
      <c r="H46" s="32">
        <f t="shared" si="87"/>
        <v>-0.38968370154393739</v>
      </c>
      <c r="I46" s="32">
        <f t="shared" si="87"/>
        <v>-0.49140308461994786</v>
      </c>
      <c r="J46" s="32">
        <f t="shared" si="87"/>
        <v>0.22063259691212522</v>
      </c>
      <c r="K46" s="32">
        <f t="shared" si="87"/>
        <v>-0.38968370154393739</v>
      </c>
      <c r="L46" s="32">
        <f t="shared" si="87"/>
        <v>-0.49140308461994786</v>
      </c>
      <c r="M46" s="32">
        <f t="shared" si="87"/>
        <v>0.17079009920488009</v>
      </c>
    </row>
    <row r="47" spans="1:33" x14ac:dyDescent="0.2">
      <c r="B47" s="32" t="e">
        <f t="shared" ref="B47:M47" si="88">+B16/$P16*1-1</f>
        <v>#DIV/0!</v>
      </c>
      <c r="C47" s="32" t="e">
        <f t="shared" si="88"/>
        <v>#DIV/0!</v>
      </c>
      <c r="D47" s="32" t="e">
        <f t="shared" si="88"/>
        <v>#DIV/0!</v>
      </c>
      <c r="E47" s="32" t="e">
        <f t="shared" si="88"/>
        <v>#DIV/0!</v>
      </c>
      <c r="F47" s="32" t="e">
        <f t="shared" si="88"/>
        <v>#DIV/0!</v>
      </c>
      <c r="G47" s="32" t="e">
        <f t="shared" si="88"/>
        <v>#DIV/0!</v>
      </c>
      <c r="H47" s="32" t="e">
        <f t="shared" si="88"/>
        <v>#DIV/0!</v>
      </c>
      <c r="I47" s="32" t="e">
        <f t="shared" si="88"/>
        <v>#DIV/0!</v>
      </c>
      <c r="J47" s="32" t="e">
        <f t="shared" si="88"/>
        <v>#DIV/0!</v>
      </c>
      <c r="K47" s="32" t="e">
        <f t="shared" si="88"/>
        <v>#DIV/0!</v>
      </c>
      <c r="L47" s="32" t="e">
        <f t="shared" si="88"/>
        <v>#DIV/0!</v>
      </c>
      <c r="M47" s="32" t="e">
        <f t="shared" si="88"/>
        <v>#DIV/0!</v>
      </c>
    </row>
    <row r="48" spans="1:33" x14ac:dyDescent="0.2">
      <c r="B48" s="32">
        <f t="shared" ref="B48:M48" si="89">+B17/$P17*1-1</f>
        <v>1.2064754966143725</v>
      </c>
      <c r="C48" s="32">
        <f t="shared" si="89"/>
        <v>-0.79656123384797917</v>
      </c>
      <c r="D48" s="32">
        <f t="shared" si="89"/>
        <v>1.0242157232126075</v>
      </c>
      <c r="E48" s="32">
        <f t="shared" si="89"/>
        <v>-6.3379109768234354E-2</v>
      </c>
      <c r="F48" s="32">
        <f t="shared" si="89"/>
        <v>1.0343876615202086</v>
      </c>
      <c r="G48" s="32">
        <f t="shared" si="89"/>
        <v>9.2924106761409462</v>
      </c>
      <c r="H48" s="32">
        <f t="shared" si="89"/>
        <v>-0.38968370154393739</v>
      </c>
      <c r="I48" s="32">
        <f t="shared" si="89"/>
        <v>-0.49140308461994786</v>
      </c>
      <c r="J48" s="32">
        <f t="shared" si="89"/>
        <v>0.22063259691212522</v>
      </c>
      <c r="K48" s="32">
        <f t="shared" si="89"/>
        <v>-0.38968370154393739</v>
      </c>
      <c r="L48" s="32">
        <f t="shared" si="89"/>
        <v>-0.49140308461994786</v>
      </c>
      <c r="M48" s="32">
        <f t="shared" si="89"/>
        <v>0.17079009920488009</v>
      </c>
    </row>
    <row r="49" spans="2:13" x14ac:dyDescent="0.2">
      <c r="B49" s="32" t="e">
        <f t="shared" ref="B49:M49" si="90">+B18/$P18*1-1</f>
        <v>#DIV/0!</v>
      </c>
      <c r="C49" s="32" t="e">
        <f t="shared" si="90"/>
        <v>#DIV/0!</v>
      </c>
      <c r="D49" s="32" t="e">
        <f t="shared" si="90"/>
        <v>#DIV/0!</v>
      </c>
      <c r="E49" s="32" t="e">
        <f t="shared" si="90"/>
        <v>#DIV/0!</v>
      </c>
      <c r="F49" s="32" t="e">
        <f t="shared" si="90"/>
        <v>#DIV/0!</v>
      </c>
      <c r="G49" s="32" t="e">
        <f t="shared" si="90"/>
        <v>#DIV/0!</v>
      </c>
      <c r="H49" s="32" t="e">
        <f t="shared" si="90"/>
        <v>#DIV/0!</v>
      </c>
      <c r="I49" s="32" t="e">
        <f t="shared" si="90"/>
        <v>#DIV/0!</v>
      </c>
      <c r="J49" s="32" t="e">
        <f t="shared" si="90"/>
        <v>#DIV/0!</v>
      </c>
      <c r="K49" s="32" t="e">
        <f t="shared" si="90"/>
        <v>#DIV/0!</v>
      </c>
      <c r="L49" s="32" t="e">
        <f t="shared" si="90"/>
        <v>#DIV/0!</v>
      </c>
      <c r="M49" s="32" t="e">
        <f t="shared" si="90"/>
        <v>#DIV/0!</v>
      </c>
    </row>
    <row r="50" spans="2:13" s="33" customFormat="1" ht="6.75" customHeight="1" x14ac:dyDescent="0.2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2:13" x14ac:dyDescent="0.2">
      <c r="B51" s="32" t="e">
        <f t="shared" ref="B51:M51" si="91">+B20/$P20*1-1</f>
        <v>#DIV/0!</v>
      </c>
      <c r="C51" s="32" t="e">
        <f t="shared" si="91"/>
        <v>#DIV/0!</v>
      </c>
      <c r="D51" s="32" t="e">
        <f t="shared" si="91"/>
        <v>#DIV/0!</v>
      </c>
      <c r="E51" s="32" t="e">
        <f t="shared" si="91"/>
        <v>#DIV/0!</v>
      </c>
      <c r="F51" s="32" t="e">
        <f t="shared" si="91"/>
        <v>#DIV/0!</v>
      </c>
      <c r="G51" s="32" t="e">
        <f t="shared" si="91"/>
        <v>#DIV/0!</v>
      </c>
      <c r="H51" s="32" t="e">
        <f t="shared" si="91"/>
        <v>#DIV/0!</v>
      </c>
      <c r="I51" s="32" t="e">
        <f t="shared" si="91"/>
        <v>#DIV/0!</v>
      </c>
      <c r="J51" s="32" t="e">
        <f t="shared" si="91"/>
        <v>#DIV/0!</v>
      </c>
      <c r="K51" s="32" t="e">
        <f t="shared" si="91"/>
        <v>#DIV/0!</v>
      </c>
      <c r="L51" s="32" t="e">
        <f t="shared" si="91"/>
        <v>#DIV/0!</v>
      </c>
      <c r="M51" s="32" t="e">
        <f t="shared" si="91"/>
        <v>#DIV/0!</v>
      </c>
    </row>
    <row r="52" spans="2:13" x14ac:dyDescent="0.2">
      <c r="B52" s="32">
        <f t="shared" ref="B52:M52" si="92">+B21/$P21*1-1</f>
        <v>1.4349078230227059</v>
      </c>
      <c r="C52" s="32">
        <f t="shared" si="92"/>
        <v>3.2852015780564061</v>
      </c>
      <c r="D52" s="32">
        <f t="shared" si="92"/>
        <v>0.21627400544601705</v>
      </c>
      <c r="E52" s="32">
        <f t="shared" si="92"/>
        <v>-0.85215016929715104</v>
      </c>
      <c r="F52" s="32">
        <f t="shared" si="92"/>
        <v>-0.54049413237866339</v>
      </c>
      <c r="G52" s="32">
        <f t="shared" si="92"/>
        <v>-0.57676113990024402</v>
      </c>
      <c r="H52" s="32">
        <f t="shared" si="92"/>
        <v>-0.16605699952544262</v>
      </c>
      <c r="I52" s="32">
        <f t="shared" si="92"/>
        <v>-0.51243323152829778</v>
      </c>
      <c r="J52" s="32">
        <f t="shared" si="92"/>
        <v>-0.4738230288266313</v>
      </c>
      <c r="K52" s="32">
        <f t="shared" si="92"/>
        <v>-0.9241990104127249</v>
      </c>
      <c r="L52" s="32">
        <f t="shared" si="92"/>
        <v>4.9792265038583805E-2</v>
      </c>
      <c r="M52" s="32">
        <f t="shared" si="92"/>
        <v>-0.94025795969456061</v>
      </c>
    </row>
    <row r="53" spans="2:13" x14ac:dyDescent="0.2">
      <c r="B53" s="32" t="e">
        <f t="shared" ref="B53:M53" si="93">+B22/$P22*1-1</f>
        <v>#DIV/0!</v>
      </c>
      <c r="C53" s="32" t="e">
        <f t="shared" si="93"/>
        <v>#DIV/0!</v>
      </c>
      <c r="D53" s="32" t="e">
        <f t="shared" si="93"/>
        <v>#DIV/0!</v>
      </c>
      <c r="E53" s="32" t="e">
        <f t="shared" si="93"/>
        <v>#DIV/0!</v>
      </c>
      <c r="F53" s="32" t="e">
        <f t="shared" si="93"/>
        <v>#DIV/0!</v>
      </c>
      <c r="G53" s="32" t="e">
        <f t="shared" si="93"/>
        <v>#DIV/0!</v>
      </c>
      <c r="H53" s="32" t="e">
        <f t="shared" si="93"/>
        <v>#DIV/0!</v>
      </c>
      <c r="I53" s="32" t="e">
        <f t="shared" si="93"/>
        <v>#DIV/0!</v>
      </c>
      <c r="J53" s="32" t="e">
        <f t="shared" si="93"/>
        <v>#DIV/0!</v>
      </c>
      <c r="K53" s="32" t="e">
        <f t="shared" si="93"/>
        <v>#DIV/0!</v>
      </c>
      <c r="L53" s="32" t="e">
        <f t="shared" si="93"/>
        <v>#DIV/0!</v>
      </c>
      <c r="M53" s="32" t="e">
        <f t="shared" si="93"/>
        <v>#DIV/0!</v>
      </c>
    </row>
    <row r="54" spans="2:13" x14ac:dyDescent="0.2">
      <c r="B54" s="32">
        <f t="shared" ref="B54:M54" si="94">+B23/$P23*1-1</f>
        <v>1.8774996721015667</v>
      </c>
      <c r="C54" s="32">
        <f t="shared" si="94"/>
        <v>4.9484263291390853</v>
      </c>
      <c r="D54" s="32">
        <f t="shared" si="94"/>
        <v>-0.70270215045689799</v>
      </c>
      <c r="E54" s="32">
        <f t="shared" si="94"/>
        <v>-0.92914891843066871</v>
      </c>
      <c r="F54" s="32">
        <f t="shared" si="94"/>
        <v>-0.41721379568970629</v>
      </c>
      <c r="G54" s="32">
        <f t="shared" si="94"/>
        <v>-0.89017788002447162</v>
      </c>
      <c r="H54" s="32">
        <f t="shared" si="94"/>
        <v>-1</v>
      </c>
      <c r="I54" s="32">
        <f t="shared" si="94"/>
        <v>-0.54178924786023441</v>
      </c>
      <c r="J54" s="32">
        <f t="shared" si="94"/>
        <v>-0.71598606595395808</v>
      </c>
      <c r="K54" s="32">
        <f t="shared" si="94"/>
        <v>-0.99720510585998834</v>
      </c>
      <c r="L54" s="32">
        <f t="shared" si="94"/>
        <v>0.34439117803463382</v>
      </c>
      <c r="M54" s="32">
        <f t="shared" si="94"/>
        <v>-0.97609401499936332</v>
      </c>
    </row>
    <row r="55" spans="2:13" x14ac:dyDescent="0.2">
      <c r="B55" s="32">
        <f t="shared" ref="B55:M55" si="95">+B24/$P24*1-1</f>
        <v>1.5503449192347105</v>
      </c>
      <c r="C55" s="32">
        <f t="shared" si="95"/>
        <v>5.0893827773602522</v>
      </c>
      <c r="D55" s="32">
        <f t="shared" si="95"/>
        <v>-1</v>
      </c>
      <c r="E55" s="32">
        <f t="shared" si="95"/>
        <v>-1</v>
      </c>
      <c r="F55" s="32">
        <f t="shared" si="95"/>
        <v>2.5998060648287691E-2</v>
      </c>
      <c r="G55" s="32">
        <f t="shared" si="95"/>
        <v>-0.80246725987286471</v>
      </c>
      <c r="H55" s="32">
        <f t="shared" si="95"/>
        <v>-1</v>
      </c>
      <c r="I55" s="32">
        <f t="shared" si="95"/>
        <v>-1</v>
      </c>
      <c r="J55" s="32">
        <f t="shared" si="95"/>
        <v>-1</v>
      </c>
      <c r="K55" s="32">
        <f t="shared" si="95"/>
        <v>-1</v>
      </c>
      <c r="L55" s="32">
        <f t="shared" si="95"/>
        <v>1.1367415026296137</v>
      </c>
      <c r="M55" s="32">
        <f t="shared" si="95"/>
        <v>-1</v>
      </c>
    </row>
    <row r="56" spans="2:13" x14ac:dyDescent="0.2">
      <c r="B56" s="32">
        <f t="shared" ref="B56:M56" si="96">+B25/$P25*1-1</f>
        <v>3.943088569841148</v>
      </c>
      <c r="C56" s="32">
        <f t="shared" si="96"/>
        <v>0.18891229622556338</v>
      </c>
      <c r="D56" s="32">
        <f t="shared" si="96"/>
        <v>-0.46191121449628281</v>
      </c>
      <c r="E56" s="32">
        <f t="shared" si="96"/>
        <v>-1</v>
      </c>
      <c r="F56" s="32">
        <f t="shared" si="96"/>
        <v>-0.89238224289925661</v>
      </c>
      <c r="G56" s="32">
        <f t="shared" si="96"/>
        <v>-1</v>
      </c>
      <c r="H56" s="32">
        <f t="shared" si="96"/>
        <v>-1</v>
      </c>
      <c r="I56" s="32">
        <f t="shared" si="96"/>
        <v>0.15585058384768491</v>
      </c>
      <c r="J56" s="32">
        <f t="shared" si="96"/>
        <v>1.4723155455131294</v>
      </c>
      <c r="K56" s="32">
        <f t="shared" si="96"/>
        <v>-0.97567069991258193</v>
      </c>
      <c r="L56" s="32">
        <f t="shared" si="96"/>
        <v>0.36169772990590698</v>
      </c>
      <c r="M56" s="32">
        <f t="shared" si="96"/>
        <v>-0.79190056802531239</v>
      </c>
    </row>
    <row r="57" spans="2:13" x14ac:dyDescent="0.2">
      <c r="B57" s="32">
        <f t="shared" ref="B57:M57" si="97">+B26/$P26*1-1</f>
        <v>1.7091824221648544</v>
      </c>
      <c r="C57" s="32">
        <f t="shared" si="97"/>
        <v>6.3714559491048615</v>
      </c>
      <c r="D57" s="32">
        <f t="shared" si="97"/>
        <v>-0.28457775443712696</v>
      </c>
      <c r="E57" s="32">
        <f t="shared" si="97"/>
        <v>-0.78474733186627055</v>
      </c>
      <c r="F57" s="32">
        <f t="shared" si="97"/>
        <v>-1</v>
      </c>
      <c r="G57" s="32">
        <f t="shared" si="97"/>
        <v>-1</v>
      </c>
      <c r="H57" s="32">
        <f t="shared" si="97"/>
        <v>-1</v>
      </c>
      <c r="I57" s="32">
        <f t="shared" si="97"/>
        <v>-1.1313284966318116E-2</v>
      </c>
      <c r="J57" s="32">
        <f t="shared" si="97"/>
        <v>-1</v>
      </c>
      <c r="K57" s="32">
        <f t="shared" si="97"/>
        <v>-1</v>
      </c>
      <c r="L57" s="32">
        <f t="shared" si="97"/>
        <v>-1</v>
      </c>
      <c r="M57" s="32">
        <f t="shared" si="97"/>
        <v>-1</v>
      </c>
    </row>
    <row r="58" spans="2:13" x14ac:dyDescent="0.2">
      <c r="B58" s="32">
        <f t="shared" ref="B58:M58" si="98">+B27/$P27*1-1</f>
        <v>0.41708563463450998</v>
      </c>
      <c r="C58" s="32">
        <f t="shared" si="98"/>
        <v>-0.53969275619680168</v>
      </c>
      <c r="D58" s="32">
        <f t="shared" si="98"/>
        <v>2.329630417283183</v>
      </c>
      <c r="E58" s="32">
        <f t="shared" si="98"/>
        <v>-0.67507723966833066</v>
      </c>
      <c r="F58" s="32">
        <f t="shared" si="98"/>
        <v>-0.82400017148701243</v>
      </c>
      <c r="G58" s="32">
        <f t="shared" si="98"/>
        <v>0.1439988853344194</v>
      </c>
      <c r="H58" s="32">
        <f t="shared" si="98"/>
        <v>1.7517498726539702</v>
      </c>
      <c r="I58" s="32">
        <f t="shared" si="98"/>
        <v>-0.44492361776673139</v>
      </c>
      <c r="J58" s="32">
        <f t="shared" si="98"/>
        <v>8.3075867772231415E-2</v>
      </c>
      <c r="K58" s="32">
        <f t="shared" si="98"/>
        <v>-0.75630792975124794</v>
      </c>
      <c r="L58" s="32">
        <f t="shared" si="98"/>
        <v>-0.62769267045329546</v>
      </c>
      <c r="M58" s="32">
        <f t="shared" si="98"/>
        <v>-0.85784629235489462</v>
      </c>
    </row>
    <row r="59" spans="2:13" x14ac:dyDescent="0.2">
      <c r="B59" s="32">
        <f t="shared" ref="B59:M59" si="99">+B28/$P28*1-1</f>
        <v>0.41708563463450998</v>
      </c>
      <c r="C59" s="32">
        <f t="shared" si="99"/>
        <v>-0.53969275619680168</v>
      </c>
      <c r="D59" s="32">
        <f t="shared" si="99"/>
        <v>2.329630417283183</v>
      </c>
      <c r="E59" s="32">
        <f t="shared" si="99"/>
        <v>-0.67507723966833066</v>
      </c>
      <c r="F59" s="32">
        <f t="shared" si="99"/>
        <v>-0.82400017148701243</v>
      </c>
      <c r="G59" s="32">
        <f t="shared" si="99"/>
        <v>0.1439988853344194</v>
      </c>
      <c r="H59" s="32">
        <f t="shared" si="99"/>
        <v>1.7517498726539702</v>
      </c>
      <c r="I59" s="32">
        <f t="shared" si="99"/>
        <v>-0.44492361776673139</v>
      </c>
      <c r="J59" s="32">
        <f t="shared" si="99"/>
        <v>8.3075867772231415E-2</v>
      </c>
      <c r="K59" s="32">
        <f t="shared" si="99"/>
        <v>-0.75630792975124794</v>
      </c>
      <c r="L59" s="32">
        <f t="shared" si="99"/>
        <v>-0.62769267045329546</v>
      </c>
      <c r="M59" s="32">
        <f t="shared" si="99"/>
        <v>-0.85784629235489462</v>
      </c>
    </row>
    <row r="60" spans="2:13" x14ac:dyDescent="0.2">
      <c r="B60" s="32" t="e">
        <f t="shared" ref="B60:M60" si="100">+B29/$P29*1-1</f>
        <v>#DIV/0!</v>
      </c>
      <c r="C60" s="32" t="e">
        <f t="shared" si="100"/>
        <v>#DIV/0!</v>
      </c>
      <c r="D60" s="32" t="e">
        <f t="shared" si="100"/>
        <v>#DIV/0!</v>
      </c>
      <c r="E60" s="32" t="e">
        <f t="shared" si="100"/>
        <v>#DIV/0!</v>
      </c>
      <c r="F60" s="32" t="e">
        <f t="shared" si="100"/>
        <v>#DIV/0!</v>
      </c>
      <c r="G60" s="32" t="e">
        <f t="shared" si="100"/>
        <v>#DIV/0!</v>
      </c>
      <c r="H60" s="32" t="e">
        <f t="shared" si="100"/>
        <v>#DIV/0!</v>
      </c>
      <c r="I60" s="32" t="e">
        <f t="shared" si="100"/>
        <v>#DIV/0!</v>
      </c>
      <c r="J60" s="32" t="e">
        <f t="shared" si="100"/>
        <v>#DIV/0!</v>
      </c>
      <c r="K60" s="32" t="e">
        <f t="shared" si="100"/>
        <v>#DIV/0!</v>
      </c>
      <c r="L60" s="32" t="e">
        <f t="shared" si="100"/>
        <v>#DIV/0!</v>
      </c>
      <c r="M60" s="32" t="e">
        <f t="shared" si="100"/>
        <v>#DIV/0!</v>
      </c>
    </row>
    <row r="61" spans="2:13" x14ac:dyDescent="0.2">
      <c r="B61" s="32">
        <f t="shared" ref="B61:M61" si="101">+B30/$P30*1-1</f>
        <v>0.41708563463450998</v>
      </c>
      <c r="C61" s="32">
        <f t="shared" si="101"/>
        <v>-0.53969275619680168</v>
      </c>
      <c r="D61" s="32">
        <f t="shared" si="101"/>
        <v>2.329630417283183</v>
      </c>
      <c r="E61" s="32">
        <f t="shared" si="101"/>
        <v>-0.67507723966833066</v>
      </c>
      <c r="F61" s="32">
        <f t="shared" si="101"/>
        <v>-0.82400017148701243</v>
      </c>
      <c r="G61" s="32">
        <f t="shared" si="101"/>
        <v>0.1439988853344194</v>
      </c>
      <c r="H61" s="32">
        <f t="shared" si="101"/>
        <v>1.7517498726539702</v>
      </c>
      <c r="I61" s="32">
        <f t="shared" si="101"/>
        <v>-0.44492361776673139</v>
      </c>
      <c r="J61" s="32">
        <f t="shared" si="101"/>
        <v>8.3075867772231415E-2</v>
      </c>
      <c r="K61" s="32">
        <f t="shared" si="101"/>
        <v>-0.75630792975124794</v>
      </c>
      <c r="L61" s="32">
        <f t="shared" si="101"/>
        <v>-0.62769267045329546</v>
      </c>
      <c r="M61" s="32">
        <f t="shared" si="101"/>
        <v>-0.85784629235489462</v>
      </c>
    </row>
    <row r="62" spans="2:13" x14ac:dyDescent="0.2">
      <c r="B62" s="32" t="e">
        <f t="shared" ref="B62:M62" si="102">+B31/$P31*1-1</f>
        <v>#DIV/0!</v>
      </c>
      <c r="C62" s="32" t="e">
        <f t="shared" si="102"/>
        <v>#DIV/0!</v>
      </c>
      <c r="D62" s="32" t="e">
        <f t="shared" si="102"/>
        <v>#DIV/0!</v>
      </c>
      <c r="E62" s="32" t="e">
        <f t="shared" si="102"/>
        <v>#DIV/0!</v>
      </c>
      <c r="F62" s="32" t="e">
        <f t="shared" si="102"/>
        <v>#DIV/0!</v>
      </c>
      <c r="G62" s="32" t="e">
        <f t="shared" si="102"/>
        <v>#DIV/0!</v>
      </c>
      <c r="H62" s="32" t="e">
        <f t="shared" si="102"/>
        <v>#DIV/0!</v>
      </c>
      <c r="I62" s="32" t="e">
        <f t="shared" si="102"/>
        <v>#DIV/0!</v>
      </c>
      <c r="J62" s="32" t="e">
        <f t="shared" si="102"/>
        <v>#DIV/0!</v>
      </c>
      <c r="K62" s="32" t="e">
        <f t="shared" si="102"/>
        <v>#DIV/0!</v>
      </c>
      <c r="L62" s="32" t="e">
        <f t="shared" si="102"/>
        <v>#DIV/0!</v>
      </c>
      <c r="M62" s="32" t="e">
        <f t="shared" si="102"/>
        <v>#DIV/0!</v>
      </c>
    </row>
    <row r="63" spans="2:13" x14ac:dyDescent="0.2">
      <c r="B63" s="32" t="e">
        <f t="shared" ref="B63:M63" si="103">+B32/$P32*1-1</f>
        <v>#DIV/0!</v>
      </c>
      <c r="C63" s="32" t="e">
        <f t="shared" si="103"/>
        <v>#DIV/0!</v>
      </c>
      <c r="D63" s="32" t="e">
        <f t="shared" si="103"/>
        <v>#DIV/0!</v>
      </c>
      <c r="E63" s="32" t="e">
        <f t="shared" si="103"/>
        <v>#DIV/0!</v>
      </c>
      <c r="F63" s="32" t="e">
        <f t="shared" si="103"/>
        <v>#DIV/0!</v>
      </c>
      <c r="G63" s="32" t="e">
        <f t="shared" si="103"/>
        <v>#DIV/0!</v>
      </c>
      <c r="H63" s="32" t="e">
        <f t="shared" si="103"/>
        <v>#DIV/0!</v>
      </c>
      <c r="I63" s="32" t="e">
        <f t="shared" si="103"/>
        <v>#DIV/0!</v>
      </c>
      <c r="J63" s="32" t="e">
        <f t="shared" si="103"/>
        <v>#DIV/0!</v>
      </c>
      <c r="K63" s="32" t="e">
        <f t="shared" si="103"/>
        <v>#DIV/0!</v>
      </c>
      <c r="L63" s="32" t="e">
        <f t="shared" si="103"/>
        <v>#DIV/0!</v>
      </c>
      <c r="M63" s="32" t="e">
        <f t="shared" si="103"/>
        <v>#DIV/0!</v>
      </c>
    </row>
    <row r="64" spans="2:13" s="33" customFormat="1" ht="6.75" customHeight="1" x14ac:dyDescent="0.2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2:13" x14ac:dyDescent="0.2">
      <c r="B65" s="32" t="e">
        <f t="shared" ref="B65:M65" si="104">+B34/$P34*1-1</f>
        <v>#DIV/0!</v>
      </c>
      <c r="C65" s="32" t="e">
        <f t="shared" si="104"/>
        <v>#DIV/0!</v>
      </c>
      <c r="D65" s="32" t="e">
        <f t="shared" si="104"/>
        <v>#DIV/0!</v>
      </c>
      <c r="E65" s="32" t="e">
        <f t="shared" si="104"/>
        <v>#DIV/0!</v>
      </c>
      <c r="F65" s="32" t="e">
        <f t="shared" si="104"/>
        <v>#DIV/0!</v>
      </c>
      <c r="G65" s="32" t="e">
        <f t="shared" si="104"/>
        <v>#DIV/0!</v>
      </c>
      <c r="H65" s="32" t="e">
        <f t="shared" si="104"/>
        <v>#DIV/0!</v>
      </c>
      <c r="I65" s="32" t="e">
        <f t="shared" si="104"/>
        <v>#DIV/0!</v>
      </c>
      <c r="J65" s="32" t="e">
        <f t="shared" si="104"/>
        <v>#DIV/0!</v>
      </c>
      <c r="K65" s="32" t="e">
        <f t="shared" si="104"/>
        <v>#DIV/0!</v>
      </c>
      <c r="L65" s="32" t="e">
        <f t="shared" si="104"/>
        <v>#DIV/0!</v>
      </c>
      <c r="M65" s="32" t="e">
        <f t="shared" si="104"/>
        <v>#DIV/0!</v>
      </c>
    </row>
    <row r="66" spans="2:13" x14ac:dyDescent="0.2">
      <c r="B66" s="32" t="e">
        <f t="shared" ref="B66:M66" si="105">+B35/$P35*1-1</f>
        <v>#DIV/0!</v>
      </c>
      <c r="C66" s="32" t="e">
        <f t="shared" si="105"/>
        <v>#DIV/0!</v>
      </c>
      <c r="D66" s="32" t="e">
        <f t="shared" si="105"/>
        <v>#DIV/0!</v>
      </c>
      <c r="E66" s="32" t="e">
        <f t="shared" si="105"/>
        <v>#DIV/0!</v>
      </c>
      <c r="F66" s="32" t="e">
        <f t="shared" si="105"/>
        <v>#DIV/0!</v>
      </c>
      <c r="G66" s="32" t="e">
        <f t="shared" si="105"/>
        <v>#DIV/0!</v>
      </c>
      <c r="H66" s="32" t="e">
        <f t="shared" si="105"/>
        <v>#DIV/0!</v>
      </c>
      <c r="I66" s="32" t="e">
        <f t="shared" si="105"/>
        <v>#DIV/0!</v>
      </c>
      <c r="J66" s="32" t="e">
        <f t="shared" si="105"/>
        <v>#DIV/0!</v>
      </c>
      <c r="K66" s="32" t="e">
        <f t="shared" si="105"/>
        <v>#DIV/0!</v>
      </c>
      <c r="L66" s="32" t="e">
        <f t="shared" si="105"/>
        <v>#DIV/0!</v>
      </c>
      <c r="M66" s="32" t="e">
        <f t="shared" si="105"/>
        <v>#DIV/0!</v>
      </c>
    </row>
    <row r="67" spans="2:13" x14ac:dyDescent="0.2">
      <c r="B67" s="32" t="e">
        <f t="shared" ref="B67:M67" si="106">+B36/$P36*1-1</f>
        <v>#DIV/0!</v>
      </c>
      <c r="C67" s="32" t="e">
        <f t="shared" si="106"/>
        <v>#DIV/0!</v>
      </c>
      <c r="D67" s="32" t="e">
        <f t="shared" si="106"/>
        <v>#DIV/0!</v>
      </c>
      <c r="E67" s="32" t="e">
        <f t="shared" si="106"/>
        <v>#DIV/0!</v>
      </c>
      <c r="F67" s="32" t="e">
        <f t="shared" si="106"/>
        <v>#DIV/0!</v>
      </c>
      <c r="G67" s="32" t="e">
        <f t="shared" si="106"/>
        <v>#DIV/0!</v>
      </c>
      <c r="H67" s="32" t="e">
        <f t="shared" si="106"/>
        <v>#DIV/0!</v>
      </c>
      <c r="I67" s="32" t="e">
        <f t="shared" si="106"/>
        <v>#DIV/0!</v>
      </c>
      <c r="J67" s="32" t="e">
        <f t="shared" si="106"/>
        <v>#DIV/0!</v>
      </c>
      <c r="K67" s="32" t="e">
        <f t="shared" si="106"/>
        <v>#DIV/0!</v>
      </c>
      <c r="L67" s="32" t="e">
        <f t="shared" si="106"/>
        <v>#DIV/0!</v>
      </c>
      <c r="M67" s="32" t="e">
        <f t="shared" si="106"/>
        <v>#DIV/0!</v>
      </c>
    </row>
    <row r="68" spans="2:13" x14ac:dyDescent="0.2">
      <c r="B68" s="32" t="e">
        <f t="shared" ref="B68:M68" si="107">+B37/$P37*1-1</f>
        <v>#DIV/0!</v>
      </c>
      <c r="C68" s="32" t="e">
        <f t="shared" si="107"/>
        <v>#DIV/0!</v>
      </c>
      <c r="D68" s="32" t="e">
        <f t="shared" si="107"/>
        <v>#DIV/0!</v>
      </c>
      <c r="E68" s="32" t="e">
        <f t="shared" si="107"/>
        <v>#DIV/0!</v>
      </c>
      <c r="F68" s="32" t="e">
        <f t="shared" si="107"/>
        <v>#DIV/0!</v>
      </c>
      <c r="G68" s="32" t="e">
        <f t="shared" si="107"/>
        <v>#DIV/0!</v>
      </c>
      <c r="H68" s="32" t="e">
        <f t="shared" si="107"/>
        <v>#DIV/0!</v>
      </c>
      <c r="I68" s="32" t="e">
        <f t="shared" si="107"/>
        <v>#DIV/0!</v>
      </c>
      <c r="J68" s="32" t="e">
        <f t="shared" si="107"/>
        <v>#DIV/0!</v>
      </c>
      <c r="K68" s="32" t="e">
        <f t="shared" si="107"/>
        <v>#DIV/0!</v>
      </c>
      <c r="L68" s="32" t="e">
        <f t="shared" si="107"/>
        <v>#DIV/0!</v>
      </c>
      <c r="M68" s="32" t="e">
        <f t="shared" si="107"/>
        <v>#DIV/0!</v>
      </c>
    </row>
    <row r="69" spans="2:13" x14ac:dyDescent="0.2">
      <c r="B69" s="32" t="e">
        <f t="shared" ref="B69:M69" si="108">+B38/$P38*1-1</f>
        <v>#DIV/0!</v>
      </c>
      <c r="C69" s="32" t="e">
        <f t="shared" si="108"/>
        <v>#DIV/0!</v>
      </c>
      <c r="D69" s="32" t="e">
        <f t="shared" si="108"/>
        <v>#DIV/0!</v>
      </c>
      <c r="E69" s="32" t="e">
        <f t="shared" si="108"/>
        <v>#DIV/0!</v>
      </c>
      <c r="F69" s="32" t="e">
        <f t="shared" si="108"/>
        <v>#DIV/0!</v>
      </c>
      <c r="G69" s="32" t="e">
        <f t="shared" si="108"/>
        <v>#DIV/0!</v>
      </c>
      <c r="H69" s="32" t="e">
        <f t="shared" si="108"/>
        <v>#DIV/0!</v>
      </c>
      <c r="I69" s="32" t="e">
        <f t="shared" si="108"/>
        <v>#DIV/0!</v>
      </c>
      <c r="J69" s="32" t="e">
        <f t="shared" si="108"/>
        <v>#DIV/0!</v>
      </c>
      <c r="K69" s="32" t="e">
        <f t="shared" si="108"/>
        <v>#DIV/0!</v>
      </c>
      <c r="L69" s="32" t="e">
        <f t="shared" si="108"/>
        <v>#DIV/0!</v>
      </c>
      <c r="M69" s="32" t="e">
        <f t="shared" si="108"/>
        <v>#DIV/0!</v>
      </c>
    </row>
  </sheetData>
  <mergeCells count="40">
    <mergeCell ref="A1:M1"/>
    <mergeCell ref="A2:M2"/>
    <mergeCell ref="A3:M3"/>
    <mergeCell ref="B5:F6"/>
    <mergeCell ref="G5:M6"/>
    <mergeCell ref="A6:A7"/>
    <mergeCell ref="K7:K8"/>
    <mergeCell ref="L7:L8"/>
    <mergeCell ref="M7:M8"/>
    <mergeCell ref="Q6:S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A40:A41"/>
    <mergeCell ref="T6:AF6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O7:O8"/>
    <mergeCell ref="P7:P8"/>
    <mergeCell ref="Q7:Q8"/>
    <mergeCell ref="R7:R8"/>
    <mergeCell ref="S7:S8"/>
    <mergeCell ref="AC7:AC8"/>
    <mergeCell ref="AD7:AD8"/>
    <mergeCell ref="AE7:AE8"/>
    <mergeCell ref="AF7:AF8"/>
    <mergeCell ref="AG7:AG8"/>
  </mergeCells>
  <printOptions horizontalCentered="1"/>
  <pageMargins left="0" right="0" top="0.19685039370078741" bottom="0" header="0" footer="0"/>
  <pageSetup scale="52" orientation="landscape" horizontalDpi="300" verticalDpi="300" r:id="rId1"/>
  <headerFooter alignWithMargins="0">
    <oddHeader>&amp;R
&amp;"Tahoma,Regular"Hoja  &amp;P  de  &amp;N</oddHead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'PROPIA Y SOCIAL'!B21:M21</xm:f>
              <xm:sqref>N21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'PROPIA Y SOCIAL'!B9:M9</xm:f>
              <xm:sqref>N9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18"/>
  <sheetViews>
    <sheetView showGridLines="0" zoomScaleNormal="100" workbookViewId="0">
      <pane xSplit="1" ySplit="7" topLeftCell="B86" activePane="bottomRight" state="frozen"/>
      <selection pane="topRight" activeCell="B1" sqref="B1"/>
      <selection pane="bottomLeft" activeCell="A8" sqref="A8"/>
      <selection pane="bottomRight" activeCell="C110" sqref="C110"/>
    </sheetView>
  </sheetViews>
  <sheetFormatPr baseColWidth="10" defaultRowHeight="12.75" x14ac:dyDescent="0.2"/>
  <cols>
    <col min="1" max="1" width="44.28515625" style="36" customWidth="1"/>
    <col min="2" max="13" width="12" style="36" customWidth="1"/>
    <col min="14" max="14" width="13" style="36" bestFit="1" customWidth="1"/>
    <col min="15" max="16384" width="11.42578125" style="36"/>
  </cols>
  <sheetData>
    <row r="1" spans="1:16" x14ac:dyDescent="0.2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6" x14ac:dyDescent="0.2">
      <c r="A2" s="126" t="s">
        <v>129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6" x14ac:dyDescent="0.2">
      <c r="A3" s="126" t="s">
        <v>128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5" spans="1:16" x14ac:dyDescent="0.2">
      <c r="A5" s="127" t="s">
        <v>1</v>
      </c>
      <c r="B5" s="130" t="s">
        <v>130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2"/>
    </row>
    <row r="6" spans="1:16" x14ac:dyDescent="0.2">
      <c r="A6" s="128"/>
      <c r="B6" s="123" t="s">
        <v>2</v>
      </c>
      <c r="C6" s="123" t="s">
        <v>3</v>
      </c>
      <c r="D6" s="123" t="s">
        <v>4</v>
      </c>
      <c r="E6" s="123" t="s">
        <v>5</v>
      </c>
      <c r="F6" s="123" t="s">
        <v>6</v>
      </c>
      <c r="G6" s="123" t="s">
        <v>7</v>
      </c>
      <c r="H6" s="123" t="s">
        <v>8</v>
      </c>
      <c r="I6" s="123" t="s">
        <v>9</v>
      </c>
      <c r="J6" s="123" t="s">
        <v>10</v>
      </c>
      <c r="K6" s="123" t="s">
        <v>11</v>
      </c>
      <c r="L6" s="123" t="s">
        <v>12</v>
      </c>
      <c r="M6" s="123" t="s">
        <v>13</v>
      </c>
      <c r="N6" s="127" t="s">
        <v>14</v>
      </c>
      <c r="P6" s="121" t="s">
        <v>135</v>
      </c>
    </row>
    <row r="7" spans="1:16" x14ac:dyDescent="0.2">
      <c r="A7" s="129"/>
      <c r="B7" s="125"/>
      <c r="C7" s="124"/>
      <c r="D7" s="125"/>
      <c r="E7" s="124"/>
      <c r="F7" s="125"/>
      <c r="G7" s="124"/>
      <c r="H7" s="125"/>
      <c r="I7" s="124"/>
      <c r="J7" s="124"/>
      <c r="K7" s="124"/>
      <c r="L7" s="124"/>
      <c r="M7" s="124"/>
      <c r="N7" s="129"/>
      <c r="P7" s="122"/>
    </row>
    <row r="8" spans="1:16" x14ac:dyDescent="0.2">
      <c r="A8" s="37" t="s">
        <v>15</v>
      </c>
      <c r="B8" s="38">
        <f t="shared" ref="B8:M8" si="0">SUM(B9:B10)</f>
        <v>1273.67</v>
      </c>
      <c r="C8" s="38">
        <f t="shared" si="0"/>
        <v>1396.3500000000001</v>
      </c>
      <c r="D8" s="38">
        <f t="shared" si="0"/>
        <v>1201.95</v>
      </c>
      <c r="E8" s="38">
        <f t="shared" si="0"/>
        <v>1141.81</v>
      </c>
      <c r="F8" s="38">
        <f t="shared" si="0"/>
        <v>1231.73</v>
      </c>
      <c r="G8" s="38">
        <f t="shared" si="0"/>
        <v>2059.67</v>
      </c>
      <c r="H8" s="38">
        <f t="shared" si="0"/>
        <v>922.40000000000009</v>
      </c>
      <c r="I8" s="38">
        <f t="shared" si="0"/>
        <v>1223.17</v>
      </c>
      <c r="J8" s="38">
        <f t="shared" si="0"/>
        <v>1645.56</v>
      </c>
      <c r="K8" s="38">
        <f t="shared" si="0"/>
        <v>1909.66</v>
      </c>
      <c r="L8" s="38">
        <f t="shared" si="0"/>
        <v>1174.49</v>
      </c>
      <c r="M8" s="38">
        <f t="shared" si="0"/>
        <v>1551.8400000000001</v>
      </c>
      <c r="N8" s="39">
        <f>SUM(B8:M8)</f>
        <v>16732.3</v>
      </c>
      <c r="P8" s="68">
        <f>+N8-'[1]POA 2016 (montos)'!$N8</f>
        <v>-19730.509999999998</v>
      </c>
    </row>
    <row r="9" spans="1:16" x14ac:dyDescent="0.2">
      <c r="A9" s="40" t="s">
        <v>16</v>
      </c>
      <c r="B9" s="41">
        <f>+ROUND(BANCARIA!T10/1000,2)</f>
        <v>1106.47</v>
      </c>
      <c r="C9" s="41">
        <f>+ROUND(BANCARIA!U10/1000,2)</f>
        <v>1229.1500000000001</v>
      </c>
      <c r="D9" s="41">
        <f>+ROUND(BANCARIA!V10/1000,2)</f>
        <v>1034.75</v>
      </c>
      <c r="E9" s="41">
        <f>+ROUND(BANCARIA!W10/1000,2)</f>
        <v>974.61</v>
      </c>
      <c r="F9" s="41">
        <f>+ROUND(BANCARIA!X10/1000,2)</f>
        <v>1064.53</v>
      </c>
      <c r="G9" s="41">
        <f>+ROUND(BANCARIA!Y10/1000,2)</f>
        <v>1892.47</v>
      </c>
      <c r="H9" s="41">
        <f>+ROUND(BANCARIA!Z10/1000,2)</f>
        <v>755.2</v>
      </c>
      <c r="I9" s="41">
        <f>+ROUND(BANCARIA!AA10/1000,2)</f>
        <v>1055.97</v>
      </c>
      <c r="J9" s="41">
        <f>+ROUND(BANCARIA!AB10/1000,2)</f>
        <v>1478.36</v>
      </c>
      <c r="K9" s="41">
        <f>+ROUND(BANCARIA!AC10/1000,2)</f>
        <v>1742.46</v>
      </c>
      <c r="L9" s="41">
        <f>+ROUND(BANCARIA!AD10/1000,2)</f>
        <v>1007.29</v>
      </c>
      <c r="M9" s="41">
        <f>+ROUND(BANCARIA!AE10/1000,2)</f>
        <v>1384.64</v>
      </c>
      <c r="N9" s="42">
        <f>SUM(B9:M9)</f>
        <v>14725.900000000001</v>
      </c>
      <c r="P9" s="68">
        <f>+N9-'[1]POA 2016 (montos)'!$N9</f>
        <v>-17952.439999999999</v>
      </c>
    </row>
    <row r="10" spans="1:16" x14ac:dyDescent="0.2">
      <c r="A10" s="40" t="s">
        <v>17</v>
      </c>
      <c r="B10" s="41">
        <f>+ROUND(BANCARIA!T11/1000,2)</f>
        <v>167.2</v>
      </c>
      <c r="C10" s="41">
        <f>+ROUND(BANCARIA!U11/1000,2)</f>
        <v>167.2</v>
      </c>
      <c r="D10" s="41">
        <f>+ROUND(BANCARIA!V11/1000,2)</f>
        <v>167.2</v>
      </c>
      <c r="E10" s="41">
        <f>+ROUND(BANCARIA!W11/1000,2)</f>
        <v>167.2</v>
      </c>
      <c r="F10" s="41">
        <f>+ROUND(BANCARIA!X11/1000,2)</f>
        <v>167.2</v>
      </c>
      <c r="G10" s="41">
        <f>+ROUND(BANCARIA!Y11/1000,2)</f>
        <v>167.2</v>
      </c>
      <c r="H10" s="41">
        <f>+ROUND(BANCARIA!Z11/1000,2)</f>
        <v>167.2</v>
      </c>
      <c r="I10" s="41">
        <f>+ROUND(BANCARIA!AA11/1000,2)</f>
        <v>167.2</v>
      </c>
      <c r="J10" s="41">
        <f>+ROUND(BANCARIA!AB11/1000,2)</f>
        <v>167.2</v>
      </c>
      <c r="K10" s="41">
        <f>+ROUND(BANCARIA!AC11/1000,2)</f>
        <v>167.2</v>
      </c>
      <c r="L10" s="41">
        <f>+ROUND(BANCARIA!AD11/1000,2)</f>
        <v>167.2</v>
      </c>
      <c r="M10" s="41">
        <f>+ROUND(BANCARIA!AE11/1000,2)</f>
        <v>167.2</v>
      </c>
      <c r="N10" s="42">
        <f>SUM(B10:M10)</f>
        <v>2006.4000000000003</v>
      </c>
      <c r="P10" s="68">
        <f>+N10-'[1]POA 2016 (montos)'!$N10</f>
        <v>-1778.0699999999995</v>
      </c>
    </row>
    <row r="11" spans="1:16" ht="3.95" customHeight="1" x14ac:dyDescent="0.2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</row>
    <row r="12" spans="1:16" x14ac:dyDescent="0.2">
      <c r="A12" s="43" t="s">
        <v>18</v>
      </c>
      <c r="B12" s="38">
        <f>+B13+B21+B36</f>
        <v>91128.97</v>
      </c>
      <c r="C12" s="38">
        <f t="shared" ref="C12:M12" si="1">+C13+C21+C36</f>
        <v>96204.12999999999</v>
      </c>
      <c r="D12" s="38">
        <f t="shared" si="1"/>
        <v>94152.030000000013</v>
      </c>
      <c r="E12" s="38">
        <f t="shared" si="1"/>
        <v>90046.05</v>
      </c>
      <c r="F12" s="38">
        <f t="shared" si="1"/>
        <v>92394.359999999986</v>
      </c>
      <c r="G12" s="38">
        <f t="shared" si="1"/>
        <v>92452.160000000018</v>
      </c>
      <c r="H12" s="38">
        <f t="shared" si="1"/>
        <v>89030.13</v>
      </c>
      <c r="I12" s="38">
        <f t="shared" si="1"/>
        <v>85309.080000000016</v>
      </c>
      <c r="J12" s="38">
        <f t="shared" si="1"/>
        <v>84675.49</v>
      </c>
      <c r="K12" s="38">
        <f t="shared" si="1"/>
        <v>80982.290000000008</v>
      </c>
      <c r="L12" s="38">
        <f t="shared" si="1"/>
        <v>82959.119999999981</v>
      </c>
      <c r="M12" s="38">
        <f t="shared" si="1"/>
        <v>111107.89</v>
      </c>
      <c r="N12" s="39">
        <f>SUM(B12:M12)</f>
        <v>1090441.7</v>
      </c>
      <c r="P12" s="68">
        <f>+N12-'[1]POA 2016 (montos)'!$N12</f>
        <v>-31973.770000000019</v>
      </c>
    </row>
    <row r="13" spans="1:16" x14ac:dyDescent="0.2">
      <c r="A13" s="44" t="s">
        <v>19</v>
      </c>
      <c r="B13" s="45">
        <f>SUM(B14:B19)</f>
        <v>1127.0999999999999</v>
      </c>
      <c r="C13" s="45">
        <f t="shared" ref="C13:M13" si="2">SUM(C14:C19)</f>
        <v>1122.67</v>
      </c>
      <c r="D13" s="45">
        <f t="shared" si="2"/>
        <v>915.88</v>
      </c>
      <c r="E13" s="45">
        <f t="shared" si="2"/>
        <v>999.41000000000008</v>
      </c>
      <c r="F13" s="45">
        <f t="shared" si="2"/>
        <v>827.63</v>
      </c>
      <c r="G13" s="45">
        <f t="shared" si="2"/>
        <v>1505.27</v>
      </c>
      <c r="H13" s="45">
        <f t="shared" si="2"/>
        <v>1484.9599999999998</v>
      </c>
      <c r="I13" s="45">
        <f t="shared" si="2"/>
        <v>1402.4299999999998</v>
      </c>
      <c r="J13" s="45">
        <f t="shared" si="2"/>
        <v>1406.3000000000002</v>
      </c>
      <c r="K13" s="45">
        <f t="shared" si="2"/>
        <v>882.01</v>
      </c>
      <c r="L13" s="45">
        <f t="shared" si="2"/>
        <v>1381.37</v>
      </c>
      <c r="M13" s="45">
        <f t="shared" si="2"/>
        <v>2399.89</v>
      </c>
      <c r="N13" s="46">
        <f>SUM(B13:M13)</f>
        <v>15454.920000000002</v>
      </c>
      <c r="P13" s="68">
        <f>+N13-'[1]POA 2016 (montos)'!$N13</f>
        <v>-3787.619999999999</v>
      </c>
    </row>
    <row r="14" spans="1:16" x14ac:dyDescent="0.2">
      <c r="A14" s="40" t="s">
        <v>20</v>
      </c>
      <c r="B14" s="41">
        <f>+ROUND(GUBERNAMENTAL!T11/1000,2)</f>
        <v>1055.8800000000001</v>
      </c>
      <c r="C14" s="41">
        <f>+ROUND(GUBERNAMENTAL!U11/1000,2)</f>
        <v>1043.72</v>
      </c>
      <c r="D14" s="41">
        <f>+ROUND(GUBERNAMENTAL!V11/1000,2)</f>
        <v>814.27</v>
      </c>
      <c r="E14" s="41">
        <f>+ROUND(GUBERNAMENTAL!W11/1000,2)</f>
        <v>915.97</v>
      </c>
      <c r="F14" s="41">
        <f>+ROUND(GUBERNAMENTAL!X11/1000,2)</f>
        <v>763.39</v>
      </c>
      <c r="G14" s="41">
        <f>+ROUND(GUBERNAMENTAL!Y11/1000,2)</f>
        <v>1069.04</v>
      </c>
      <c r="H14" s="41">
        <f>+ROUND(GUBERNAMENTAL!Z11/1000,2)</f>
        <v>1117.97</v>
      </c>
      <c r="I14" s="41">
        <f>+ROUND(GUBERNAMENTAL!AA11/1000,2)</f>
        <v>1153.56</v>
      </c>
      <c r="J14" s="41">
        <f>+ROUND(GUBERNAMENTAL!AB11/1000,2)</f>
        <v>1353</v>
      </c>
      <c r="K14" s="41">
        <f>+ROUND(GUBERNAMENTAL!AC11/1000,2)</f>
        <v>751.64</v>
      </c>
      <c r="L14" s="41">
        <f>+ROUND(GUBERNAMENTAL!AD11/1000,2)</f>
        <v>1108.56</v>
      </c>
      <c r="M14" s="41">
        <f>+ROUND(GUBERNAMENTAL!AE11/1000,2)</f>
        <v>2235.3000000000002</v>
      </c>
      <c r="N14" s="42">
        <f t="shared" ref="N14:N19" si="3">SUM(B14:M14)</f>
        <v>13382.3</v>
      </c>
      <c r="P14" s="68">
        <f>+N14-'[1]POA 2016 (montos)'!$N14</f>
        <v>-3087.8100000000013</v>
      </c>
    </row>
    <row r="15" spans="1:16" x14ac:dyDescent="0.2">
      <c r="A15" s="40" t="s">
        <v>21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2">
        <f>SUM(B15:M15)</f>
        <v>0</v>
      </c>
      <c r="P15" s="68">
        <f>+N15-'[1]POA 2016 (montos)'!$N15</f>
        <v>0</v>
      </c>
    </row>
    <row r="16" spans="1:16" x14ac:dyDescent="0.2">
      <c r="A16" s="40" t="s">
        <v>22</v>
      </c>
      <c r="B16" s="41">
        <f>+ROUND(GUBERNAMENTAL!T13/1000,2)</f>
        <v>9.8699999999999992</v>
      </c>
      <c r="C16" s="41">
        <f>+ROUND(GUBERNAMENTAL!U13/1000,2)</f>
        <v>9.15</v>
      </c>
      <c r="D16" s="41">
        <f>+ROUND(GUBERNAMENTAL!V13/1000,2)</f>
        <v>18.39</v>
      </c>
      <c r="E16" s="41">
        <f>+ROUND(GUBERNAMENTAL!W13/1000,2)</f>
        <v>12.37</v>
      </c>
      <c r="F16" s="41">
        <f>+ROUND(GUBERNAMENTAL!X13/1000,2)</f>
        <v>10.050000000000001</v>
      </c>
      <c r="G16" s="41">
        <f>+ROUND(GUBERNAMENTAL!Y13/1000,2)</f>
        <v>18.18</v>
      </c>
      <c r="H16" s="41">
        <f>+ROUND(GUBERNAMENTAL!Z13/1000,2)</f>
        <v>12.82</v>
      </c>
      <c r="I16" s="41">
        <f>+ROUND(GUBERNAMENTAL!AA13/1000,2)</f>
        <v>14.36</v>
      </c>
      <c r="J16" s="41">
        <f>+ROUND(GUBERNAMENTAL!AB13/1000,2)</f>
        <v>7.23</v>
      </c>
      <c r="K16" s="41">
        <f>+ROUND(GUBERNAMENTAL!AC13/1000,2)</f>
        <v>17.940000000000001</v>
      </c>
      <c r="L16" s="41">
        <f>+ROUND(GUBERNAMENTAL!AD13/1000,2)</f>
        <v>7.22</v>
      </c>
      <c r="M16" s="41">
        <f>+ROUND(GUBERNAMENTAL!AE13/1000,2)</f>
        <v>17.79</v>
      </c>
      <c r="N16" s="42">
        <f>SUM(B16:M16)</f>
        <v>155.36999999999998</v>
      </c>
      <c r="P16" s="68">
        <f>+N16-'[1]POA 2016 (montos)'!$N16</f>
        <v>17.329999999999956</v>
      </c>
    </row>
    <row r="17" spans="1:16" x14ac:dyDescent="0.2">
      <c r="A17" s="40" t="s">
        <v>23</v>
      </c>
      <c r="B17" s="41">
        <f>+ROUND(GUBERNAMENTAL!T14/1000,2)</f>
        <v>35.74</v>
      </c>
      <c r="C17" s="41">
        <f>+ROUND(GUBERNAMENTAL!U14/1000,2)</f>
        <v>47.26</v>
      </c>
      <c r="D17" s="41">
        <f>+ROUND(GUBERNAMENTAL!V14/1000,2)</f>
        <v>56.45</v>
      </c>
      <c r="E17" s="41">
        <f>+ROUND(GUBERNAMENTAL!W14/1000,2)</f>
        <v>51.75</v>
      </c>
      <c r="F17" s="41">
        <f>+ROUND(GUBERNAMENTAL!X14/1000,2)</f>
        <v>33.86</v>
      </c>
      <c r="G17" s="41">
        <f>+ROUND(GUBERNAMENTAL!Y14/1000,2)</f>
        <v>172.68</v>
      </c>
      <c r="H17" s="41">
        <f>+ROUND(GUBERNAMENTAL!Z14/1000,2)</f>
        <v>40.369999999999997</v>
      </c>
      <c r="I17" s="41">
        <f>+ROUND(GUBERNAMENTAL!AA14/1000,2)</f>
        <v>39.46</v>
      </c>
      <c r="J17" s="41">
        <f>+ROUND(GUBERNAMENTAL!AB14/1000,2)</f>
        <v>30.14</v>
      </c>
      <c r="K17" s="41">
        <f>+ROUND(GUBERNAMENTAL!AC14/1000,2)</f>
        <v>45.92</v>
      </c>
      <c r="L17" s="41">
        <f>+ROUND(GUBERNAMENTAL!AD14/1000,2)</f>
        <v>26.58</v>
      </c>
      <c r="M17" s="41">
        <f>+ROUND(GUBERNAMENTAL!AE14/1000,2)</f>
        <v>52.45</v>
      </c>
      <c r="N17" s="42">
        <f t="shared" si="3"/>
        <v>632.66000000000008</v>
      </c>
      <c r="P17" s="68">
        <f>+N17-'[1]POA 2016 (montos)'!$N17</f>
        <v>-864.5300000000002</v>
      </c>
    </row>
    <row r="18" spans="1:16" x14ac:dyDescent="0.2">
      <c r="A18" s="40" t="s">
        <v>24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2">
        <f t="shared" si="3"/>
        <v>0</v>
      </c>
      <c r="P18" s="68">
        <f>+N18-'[1]POA 2016 (montos)'!$N18</f>
        <v>0</v>
      </c>
    </row>
    <row r="19" spans="1:16" x14ac:dyDescent="0.2">
      <c r="A19" s="47" t="s">
        <v>25</v>
      </c>
      <c r="B19" s="41">
        <f>+ROUND(GUBERNAMENTAL!T16/1000,2)</f>
        <v>25.61</v>
      </c>
      <c r="C19" s="41">
        <f>+ROUND(GUBERNAMENTAL!U16/1000,2)</f>
        <v>22.54</v>
      </c>
      <c r="D19" s="41">
        <f>+ROUND(GUBERNAMENTAL!V16/1000,2)</f>
        <v>26.77</v>
      </c>
      <c r="E19" s="41">
        <f>+ROUND(GUBERNAMENTAL!W16/1000,2)</f>
        <v>19.32</v>
      </c>
      <c r="F19" s="41">
        <f>+ROUND(GUBERNAMENTAL!X16/1000,2)</f>
        <v>20.329999999999998</v>
      </c>
      <c r="G19" s="41">
        <f>+ROUND(GUBERNAMENTAL!Y16/1000,2)</f>
        <v>245.37</v>
      </c>
      <c r="H19" s="41">
        <f>+ROUND(GUBERNAMENTAL!Z16/1000,2)</f>
        <v>313.8</v>
      </c>
      <c r="I19" s="41">
        <f>+ROUND(GUBERNAMENTAL!AA16/1000,2)</f>
        <v>195.05</v>
      </c>
      <c r="J19" s="41">
        <f>+ROUND(GUBERNAMENTAL!AB16/1000,2)</f>
        <v>15.93</v>
      </c>
      <c r="K19" s="41">
        <f>+ROUND(GUBERNAMENTAL!AC16/1000,2)</f>
        <v>66.510000000000005</v>
      </c>
      <c r="L19" s="41">
        <f>+ROUND(GUBERNAMENTAL!AD16/1000,2)</f>
        <v>239.01</v>
      </c>
      <c r="M19" s="41">
        <f>+ROUND(GUBERNAMENTAL!AE16/1000,2)</f>
        <v>94.35</v>
      </c>
      <c r="N19" s="42">
        <f t="shared" si="3"/>
        <v>1284.5899999999997</v>
      </c>
      <c r="P19" s="68">
        <f>+N19-'[1]POA 2016 (montos)'!$N19</f>
        <v>147.38999999999987</v>
      </c>
    </row>
    <row r="20" spans="1:16" ht="3.95" customHeight="1" x14ac:dyDescent="0.2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</row>
    <row r="21" spans="1:16" x14ac:dyDescent="0.2">
      <c r="A21" s="44" t="s">
        <v>26</v>
      </c>
      <c r="B21" s="45">
        <f>SUM(B22:B34)</f>
        <v>491.72</v>
      </c>
      <c r="C21" s="45">
        <f t="shared" ref="C21:M21" si="4">SUM(C22:C34)</f>
        <v>232.01</v>
      </c>
      <c r="D21" s="45">
        <f t="shared" si="4"/>
        <v>220.31</v>
      </c>
      <c r="E21" s="45">
        <f t="shared" si="4"/>
        <v>498.91999999999996</v>
      </c>
      <c r="F21" s="45">
        <f t="shared" si="4"/>
        <v>343.59999999999997</v>
      </c>
      <c r="G21" s="45">
        <f t="shared" si="4"/>
        <v>365.98</v>
      </c>
      <c r="H21" s="45">
        <f t="shared" si="4"/>
        <v>461.74</v>
      </c>
      <c r="I21" s="45">
        <f t="shared" si="4"/>
        <v>690.48</v>
      </c>
      <c r="J21" s="45">
        <f t="shared" si="4"/>
        <v>313.26</v>
      </c>
      <c r="K21" s="45">
        <f t="shared" si="4"/>
        <v>504.95</v>
      </c>
      <c r="L21" s="45">
        <f t="shared" si="4"/>
        <v>436.74999999999994</v>
      </c>
      <c r="M21" s="45">
        <f t="shared" si="4"/>
        <v>333.13</v>
      </c>
      <c r="N21" s="46">
        <f t="shared" ref="N21:N34" si="5">SUM(B21:M21)</f>
        <v>4892.8499999999995</v>
      </c>
      <c r="P21" s="68">
        <f>+N21-'[1]POA 2016 (montos)'!$N21</f>
        <v>-186.71000000000095</v>
      </c>
    </row>
    <row r="22" spans="1:16" x14ac:dyDescent="0.2">
      <c r="A22" s="48" t="s">
        <v>27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2">
        <f t="shared" si="5"/>
        <v>0</v>
      </c>
      <c r="P22" s="68">
        <f>+N22-'[1]POA 2016 (montos)'!$N22</f>
        <v>-16.32</v>
      </c>
    </row>
    <row r="23" spans="1:16" x14ac:dyDescent="0.2">
      <c r="A23" s="48" t="s">
        <v>28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2">
        <f t="shared" si="5"/>
        <v>0</v>
      </c>
      <c r="P23" s="68">
        <f>+N23-'[1]POA 2016 (montos)'!$N23</f>
        <v>0</v>
      </c>
    </row>
    <row r="24" spans="1:16" x14ac:dyDescent="0.2">
      <c r="A24" s="48" t="s">
        <v>29</v>
      </c>
      <c r="B24" s="41">
        <f>+ROUND(GUBERNAMENTAL!T21/1000,2)</f>
        <v>9.0299999999999994</v>
      </c>
      <c r="C24" s="41">
        <f>+ROUND(GUBERNAMENTAL!U21/1000,2)</f>
        <v>3.1</v>
      </c>
      <c r="D24" s="41">
        <f>+ROUND(GUBERNAMENTAL!V21/1000,2)</f>
        <v>5.9</v>
      </c>
      <c r="E24" s="41">
        <f>+ROUND(GUBERNAMENTAL!W21/1000,2)</f>
        <v>3.56</v>
      </c>
      <c r="F24" s="41">
        <f>+ROUND(GUBERNAMENTAL!X21/1000,2)</f>
        <v>5.0599999999999996</v>
      </c>
      <c r="G24" s="41">
        <f>+ROUND(GUBERNAMENTAL!Y21/1000,2)</f>
        <v>3.25</v>
      </c>
      <c r="H24" s="41">
        <f>+ROUND(GUBERNAMENTAL!Z21/1000,2)</f>
        <v>2.5299999999999998</v>
      </c>
      <c r="I24" s="41">
        <f>+ROUND(GUBERNAMENTAL!AA21/1000,2)</f>
        <v>15.51</v>
      </c>
      <c r="J24" s="41">
        <f>+ROUND(GUBERNAMENTAL!AB21/1000,2)</f>
        <v>11.23</v>
      </c>
      <c r="K24" s="41">
        <f>+ROUND(GUBERNAMENTAL!AC21/1000,2)</f>
        <v>11.61</v>
      </c>
      <c r="L24" s="41">
        <f>+ROUND(GUBERNAMENTAL!AD21/1000,2)</f>
        <v>12.3</v>
      </c>
      <c r="M24" s="41">
        <f>+ROUND(GUBERNAMENTAL!AE21/1000,2)</f>
        <v>11.92</v>
      </c>
      <c r="N24" s="42">
        <f t="shared" si="5"/>
        <v>95</v>
      </c>
      <c r="P24" s="68">
        <f>+N24-'[1]POA 2016 (montos)'!$N24</f>
        <v>-159.27999999999997</v>
      </c>
    </row>
    <row r="25" spans="1:16" x14ac:dyDescent="0.2">
      <c r="A25" s="48" t="s">
        <v>30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2">
        <f t="shared" si="5"/>
        <v>0</v>
      </c>
      <c r="P25" s="68">
        <f>+N25-'[1]POA 2016 (montos)'!$N25</f>
        <v>0</v>
      </c>
    </row>
    <row r="26" spans="1:16" x14ac:dyDescent="0.2">
      <c r="A26" s="48" t="s">
        <v>31</v>
      </c>
      <c r="B26" s="41">
        <f>+ROUND(GUBERNAMENTAL!T23/1000,2)</f>
        <v>0</v>
      </c>
      <c r="C26" s="41">
        <f>+ROUND(GUBERNAMENTAL!U23/1000,2)</f>
        <v>0</v>
      </c>
      <c r="D26" s="41">
        <f>+ROUND(GUBERNAMENTAL!V23/1000,2)</f>
        <v>0</v>
      </c>
      <c r="E26" s="41">
        <f>+ROUND(GUBERNAMENTAL!W23/1000,2)</f>
        <v>0</v>
      </c>
      <c r="F26" s="41">
        <f>+ROUND(GUBERNAMENTAL!X23/1000,2)</f>
        <v>0</v>
      </c>
      <c r="G26" s="41">
        <f>+ROUND(GUBERNAMENTAL!Y23/1000,2)</f>
        <v>0</v>
      </c>
      <c r="H26" s="41">
        <f>+ROUND(GUBERNAMENTAL!Z23/1000,2)</f>
        <v>0</v>
      </c>
      <c r="I26" s="41">
        <f>+ROUND(GUBERNAMENTAL!AA23/1000,2)</f>
        <v>0</v>
      </c>
      <c r="J26" s="41">
        <f>+ROUND(GUBERNAMENTAL!AB23/1000,2)</f>
        <v>0</v>
      </c>
      <c r="K26" s="41">
        <f>+ROUND(GUBERNAMENTAL!AC23/1000,2)</f>
        <v>0</v>
      </c>
      <c r="L26" s="41">
        <f>+ROUND(GUBERNAMENTAL!AD23/1000,2)</f>
        <v>0</v>
      </c>
      <c r="M26" s="41">
        <f>+ROUND(GUBERNAMENTAL!AE23/1000,2)</f>
        <v>0</v>
      </c>
      <c r="N26" s="42">
        <f t="shared" si="5"/>
        <v>0</v>
      </c>
      <c r="P26" s="68">
        <f>+N26-'[1]POA 2016 (montos)'!$N26</f>
        <v>0</v>
      </c>
    </row>
    <row r="27" spans="1:16" x14ac:dyDescent="0.2">
      <c r="A27" s="48" t="s">
        <v>32</v>
      </c>
      <c r="B27" s="41">
        <f>+ROUND(GUBERNAMENTAL!T24/1000,2)</f>
        <v>4.4400000000000004</v>
      </c>
      <c r="C27" s="41">
        <f>+ROUND(GUBERNAMENTAL!U24/1000,2)</f>
        <v>9.25</v>
      </c>
      <c r="D27" s="41">
        <f>+ROUND(GUBERNAMENTAL!V24/1000,2)</f>
        <v>9.1199999999999992</v>
      </c>
      <c r="E27" s="41">
        <f>+ROUND(GUBERNAMENTAL!W24/1000,2)</f>
        <v>0</v>
      </c>
      <c r="F27" s="41">
        <f>+ROUND(GUBERNAMENTAL!X24/1000,2)</f>
        <v>6.02</v>
      </c>
      <c r="G27" s="41">
        <f>+ROUND(GUBERNAMENTAL!Y24/1000,2)</f>
        <v>0</v>
      </c>
      <c r="H27" s="41">
        <f>+ROUND(GUBERNAMENTAL!Z24/1000,2)</f>
        <v>3.02</v>
      </c>
      <c r="I27" s="41">
        <f>+ROUND(GUBERNAMENTAL!AA24/1000,2)</f>
        <v>9.68</v>
      </c>
      <c r="J27" s="41">
        <f>+ROUND(GUBERNAMENTAL!AB24/1000,2)</f>
        <v>8.2100000000000009</v>
      </c>
      <c r="K27" s="41">
        <f>+ROUND(GUBERNAMENTAL!AC24/1000,2)</f>
        <v>8.2200000000000006</v>
      </c>
      <c r="L27" s="41">
        <f>+ROUND(GUBERNAMENTAL!AD24/1000,2)</f>
        <v>8.69</v>
      </c>
      <c r="M27" s="41">
        <f>+ROUND(GUBERNAMENTAL!AE24/1000,2)</f>
        <v>52.34</v>
      </c>
      <c r="N27" s="42">
        <f t="shared" si="5"/>
        <v>118.99000000000001</v>
      </c>
      <c r="P27" s="68">
        <f>+N27-'[1]POA 2016 (montos)'!$N27</f>
        <v>-66.689999999999969</v>
      </c>
    </row>
    <row r="28" spans="1:16" x14ac:dyDescent="0.2">
      <c r="A28" s="48" t="s">
        <v>33</v>
      </c>
      <c r="B28" s="41">
        <f>+ROUND(GUBERNAMENTAL!T25/1000,2)</f>
        <v>1.44</v>
      </c>
      <c r="C28" s="41">
        <f>+ROUND(GUBERNAMENTAL!U25/1000,2)</f>
        <v>0</v>
      </c>
      <c r="D28" s="41">
        <f>+ROUND(GUBERNAMENTAL!V25/1000,2)</f>
        <v>0</v>
      </c>
      <c r="E28" s="41">
        <f>+ROUND(GUBERNAMENTAL!W25/1000,2)</f>
        <v>0</v>
      </c>
      <c r="F28" s="41">
        <f>+ROUND(GUBERNAMENTAL!X25/1000,2)</f>
        <v>0</v>
      </c>
      <c r="G28" s="41">
        <f>+ROUND(GUBERNAMENTAL!Y25/1000,2)</f>
        <v>0</v>
      </c>
      <c r="H28" s="41">
        <f>+ROUND(GUBERNAMENTAL!Z25/1000,2)</f>
        <v>0</v>
      </c>
      <c r="I28" s="41">
        <f>+ROUND(GUBERNAMENTAL!AA25/1000,2)</f>
        <v>1.47</v>
      </c>
      <c r="J28" s="41">
        <f>+ROUND(GUBERNAMENTAL!AB25/1000,2)</f>
        <v>1.47</v>
      </c>
      <c r="K28" s="41">
        <f>+ROUND(GUBERNAMENTAL!AC25/1000,2)</f>
        <v>0</v>
      </c>
      <c r="L28" s="41">
        <f>+ROUND(GUBERNAMENTAL!AD25/1000,2)</f>
        <v>1.47</v>
      </c>
      <c r="M28" s="41">
        <f>+ROUND(GUBERNAMENTAL!AE25/1000,2)</f>
        <v>1.47</v>
      </c>
      <c r="N28" s="42">
        <f t="shared" si="5"/>
        <v>7.3199999999999994</v>
      </c>
      <c r="P28" s="68">
        <f>+N28-'[1]POA 2016 (montos)'!$N28</f>
        <v>-20.28</v>
      </c>
    </row>
    <row r="29" spans="1:16" x14ac:dyDescent="0.2">
      <c r="A29" s="48" t="s">
        <v>34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2">
        <f t="shared" si="5"/>
        <v>0</v>
      </c>
      <c r="P29" s="68">
        <f>+N29-'[1]POA 2016 (montos)'!$N29</f>
        <v>0</v>
      </c>
    </row>
    <row r="30" spans="1:16" x14ac:dyDescent="0.2">
      <c r="A30" s="48" t="s">
        <v>35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2">
        <f t="shared" si="5"/>
        <v>0</v>
      </c>
      <c r="P30" s="68">
        <f>+N30-'[1]POA 2016 (montos)'!$N30</f>
        <v>0</v>
      </c>
    </row>
    <row r="31" spans="1:16" x14ac:dyDescent="0.2">
      <c r="A31" s="48" t="s">
        <v>36</v>
      </c>
      <c r="B31" s="41">
        <f>+ROUND(GUBERNAMENTAL!T28/1000,2)</f>
        <v>372.11</v>
      </c>
      <c r="C31" s="41">
        <f>+ROUND(GUBERNAMENTAL!U28/1000,2)</f>
        <v>84.82</v>
      </c>
      <c r="D31" s="41">
        <f>+ROUND(GUBERNAMENTAL!V28/1000,2)</f>
        <v>94.89</v>
      </c>
      <c r="E31" s="41">
        <f>+ROUND(GUBERNAMENTAL!W28/1000,2)</f>
        <v>209.07</v>
      </c>
      <c r="F31" s="41">
        <f>+ROUND(GUBERNAMENTAL!X28/1000,2)</f>
        <v>245.14</v>
      </c>
      <c r="G31" s="41">
        <f>+ROUND(GUBERNAMENTAL!Y28/1000,2)</f>
        <v>249.7</v>
      </c>
      <c r="H31" s="41">
        <f>+ROUND(GUBERNAMENTAL!Z28/1000,2)</f>
        <v>212</v>
      </c>
      <c r="I31" s="41">
        <f>+ROUND(GUBERNAMENTAL!AA28/1000,2)</f>
        <v>289.18</v>
      </c>
      <c r="J31" s="41">
        <f>+ROUND(GUBERNAMENTAL!AB28/1000,2)</f>
        <v>105.8</v>
      </c>
      <c r="K31" s="41">
        <f>+ROUND(GUBERNAMENTAL!AC28/1000,2)</f>
        <v>373.11</v>
      </c>
      <c r="L31" s="41">
        <f>+ROUND(GUBERNAMENTAL!AD28/1000,2)</f>
        <v>288.83</v>
      </c>
      <c r="M31" s="41">
        <f>+ROUND(GUBERNAMENTAL!AE28/1000,2)</f>
        <v>101.06</v>
      </c>
      <c r="N31" s="42">
        <f t="shared" si="5"/>
        <v>2625.71</v>
      </c>
      <c r="P31" s="68">
        <f>+N31-'[1]POA 2016 (montos)'!$N31</f>
        <v>196.23000000000047</v>
      </c>
    </row>
    <row r="32" spans="1:16" x14ac:dyDescent="0.2">
      <c r="A32" s="48" t="s">
        <v>37</v>
      </c>
      <c r="B32" s="41">
        <f>+ROUND(GUBERNAMENTAL!T29/1000,2)</f>
        <v>3.03</v>
      </c>
      <c r="C32" s="41">
        <f>+ROUND(GUBERNAMENTAL!U29/1000,2)</f>
        <v>16.03</v>
      </c>
      <c r="D32" s="41">
        <f>+ROUND(GUBERNAMENTAL!V29/1000,2)</f>
        <v>10.96</v>
      </c>
      <c r="E32" s="41">
        <f>+ROUND(GUBERNAMENTAL!W29/1000,2)</f>
        <v>6.46</v>
      </c>
      <c r="F32" s="41">
        <f>+ROUND(GUBERNAMENTAL!X29/1000,2)</f>
        <v>4.88</v>
      </c>
      <c r="G32" s="41">
        <f>+ROUND(GUBERNAMENTAL!Y29/1000,2)</f>
        <v>4.91</v>
      </c>
      <c r="H32" s="41">
        <f>+ROUND(GUBERNAMENTAL!Z29/1000,2)</f>
        <v>4.87</v>
      </c>
      <c r="I32" s="41">
        <f>+ROUND(GUBERNAMENTAL!AA29/1000,2)</f>
        <v>0</v>
      </c>
      <c r="J32" s="41">
        <f>+ROUND(GUBERNAMENTAL!AB29/1000,2)</f>
        <v>3.04</v>
      </c>
      <c r="K32" s="41">
        <f>+ROUND(GUBERNAMENTAL!AC29/1000,2)</f>
        <v>1.52</v>
      </c>
      <c r="L32" s="41">
        <f>+ROUND(GUBERNAMENTAL!AD29/1000,2)</f>
        <v>1.51</v>
      </c>
      <c r="M32" s="41">
        <f>+ROUND(GUBERNAMENTAL!AE29/1000,2)</f>
        <v>29.51</v>
      </c>
      <c r="N32" s="42">
        <f t="shared" si="5"/>
        <v>86.720000000000013</v>
      </c>
      <c r="P32" s="68">
        <f>+N32-'[1]POA 2016 (montos)'!$N32</f>
        <v>44.370000000000005</v>
      </c>
    </row>
    <row r="33" spans="1:16" x14ac:dyDescent="0.2">
      <c r="A33" s="48" t="s">
        <v>38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2">
        <f t="shared" si="5"/>
        <v>0</v>
      </c>
      <c r="P33" s="68">
        <f>+N33-'[1]POA 2016 (montos)'!$N33</f>
        <v>0</v>
      </c>
    </row>
    <row r="34" spans="1:16" x14ac:dyDescent="0.2">
      <c r="A34" s="48" t="s">
        <v>39</v>
      </c>
      <c r="B34" s="41">
        <f>+ROUND(GUBERNAMENTAL!T31/1000,2)</f>
        <v>101.67</v>
      </c>
      <c r="C34" s="41">
        <f>+ROUND(GUBERNAMENTAL!U31/1000,2)</f>
        <v>118.81</v>
      </c>
      <c r="D34" s="41">
        <f>+ROUND(GUBERNAMENTAL!V31/1000,2)</f>
        <v>99.44</v>
      </c>
      <c r="E34" s="41">
        <f>+ROUND(GUBERNAMENTAL!W31/1000,2)</f>
        <v>279.83</v>
      </c>
      <c r="F34" s="41">
        <f>+ROUND(GUBERNAMENTAL!X31/1000,2)</f>
        <v>82.5</v>
      </c>
      <c r="G34" s="41">
        <f>+ROUND(GUBERNAMENTAL!Y31/1000,2)</f>
        <v>108.12</v>
      </c>
      <c r="H34" s="41">
        <f>+ROUND(GUBERNAMENTAL!Z31/1000,2)</f>
        <v>239.32</v>
      </c>
      <c r="I34" s="41">
        <f>+ROUND(GUBERNAMENTAL!AA31/1000,2)</f>
        <v>374.64</v>
      </c>
      <c r="J34" s="41">
        <f>+ROUND(GUBERNAMENTAL!AB31/1000,2)</f>
        <v>183.51</v>
      </c>
      <c r="K34" s="41">
        <f>+ROUND(GUBERNAMENTAL!AC31/1000,2)</f>
        <v>110.49</v>
      </c>
      <c r="L34" s="41">
        <f>+ROUND(GUBERNAMENTAL!AD31/1000,2)</f>
        <v>123.95</v>
      </c>
      <c r="M34" s="41">
        <f>+ROUND(GUBERNAMENTAL!AE31/1000,2)</f>
        <v>136.83000000000001</v>
      </c>
      <c r="N34" s="42">
        <f t="shared" si="5"/>
        <v>1959.11</v>
      </c>
      <c r="P34" s="68">
        <f>+N34-'[1]POA 2016 (montos)'!$N34</f>
        <v>-164.74</v>
      </c>
    </row>
    <row r="35" spans="1:16" ht="3.95" customHeight="1" x14ac:dyDescent="0.2">
      <c r="A35" s="4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6"/>
    </row>
    <row r="36" spans="1:16" x14ac:dyDescent="0.2">
      <c r="A36" s="49" t="s">
        <v>40</v>
      </c>
      <c r="B36" s="45">
        <f>SUM(B37+B38+B39+B44+B46+B51+B58+B68+B70+B72+B74+B81+B84)</f>
        <v>89510.15</v>
      </c>
      <c r="C36" s="45">
        <f t="shared" ref="C36:M36" si="6">SUM(C37+C38+C39+C44+C46+C51+C58+C68+C70+C72+C74+C81+C84)</f>
        <v>94849.45</v>
      </c>
      <c r="D36" s="45">
        <f t="shared" si="6"/>
        <v>93015.840000000011</v>
      </c>
      <c r="E36" s="45">
        <f t="shared" si="6"/>
        <v>88547.72</v>
      </c>
      <c r="F36" s="45">
        <f t="shared" si="6"/>
        <v>91223.12999999999</v>
      </c>
      <c r="G36" s="45">
        <f t="shared" si="6"/>
        <v>90580.910000000018</v>
      </c>
      <c r="H36" s="45">
        <f t="shared" si="6"/>
        <v>87083.430000000008</v>
      </c>
      <c r="I36" s="45">
        <f t="shared" si="6"/>
        <v>83216.170000000013</v>
      </c>
      <c r="J36" s="45">
        <f t="shared" si="6"/>
        <v>82955.930000000008</v>
      </c>
      <c r="K36" s="45">
        <f t="shared" si="6"/>
        <v>79595.33</v>
      </c>
      <c r="L36" s="45">
        <f t="shared" si="6"/>
        <v>81140.999999999985</v>
      </c>
      <c r="M36" s="45">
        <f t="shared" si="6"/>
        <v>108374.87</v>
      </c>
      <c r="N36" s="46">
        <f t="shared" ref="N36:N94" si="7">SUM(B36:M36)</f>
        <v>1070093.9300000002</v>
      </c>
      <c r="P36" s="68">
        <f>+N36-'[1]POA 2016 (montos)'!$N36</f>
        <v>-27999.439999999944</v>
      </c>
    </row>
    <row r="37" spans="1:16" x14ac:dyDescent="0.2">
      <c r="A37" s="48" t="s">
        <v>41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2">
        <f t="shared" si="7"/>
        <v>0</v>
      </c>
      <c r="P37" s="68">
        <f>+N37-'[1]POA 2016 (montos)'!$N37</f>
        <v>0</v>
      </c>
    </row>
    <row r="38" spans="1:16" x14ac:dyDescent="0.2">
      <c r="A38" s="48" t="s">
        <v>42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2">
        <f t="shared" si="7"/>
        <v>0</v>
      </c>
      <c r="P38" s="68">
        <f>+N38-'[1]POA 2016 (montos)'!$N38</f>
        <v>0</v>
      </c>
    </row>
    <row r="39" spans="1:16" x14ac:dyDescent="0.2">
      <c r="A39" s="50" t="s">
        <v>43</v>
      </c>
      <c r="B39" s="45">
        <f t="shared" ref="B39:M39" si="8">SUM(B40:B43)</f>
        <v>1520.6200000000001</v>
      </c>
      <c r="C39" s="45">
        <f t="shared" si="8"/>
        <v>2217.1999999999998</v>
      </c>
      <c r="D39" s="45">
        <f t="shared" si="8"/>
        <v>1713.9499999999998</v>
      </c>
      <c r="E39" s="45">
        <f t="shared" si="8"/>
        <v>1422.6999999999998</v>
      </c>
      <c r="F39" s="45">
        <f t="shared" si="8"/>
        <v>1711.95</v>
      </c>
      <c r="G39" s="45">
        <f t="shared" si="8"/>
        <v>1655.27</v>
      </c>
      <c r="H39" s="45">
        <f t="shared" si="8"/>
        <v>1677.6100000000001</v>
      </c>
      <c r="I39" s="45">
        <f t="shared" si="8"/>
        <v>1650.3600000000001</v>
      </c>
      <c r="J39" s="45">
        <f t="shared" si="8"/>
        <v>2322.2799999999997</v>
      </c>
      <c r="K39" s="45">
        <f t="shared" si="8"/>
        <v>1920.78</v>
      </c>
      <c r="L39" s="45">
        <f t="shared" si="8"/>
        <v>1777.83</v>
      </c>
      <c r="M39" s="45">
        <f t="shared" si="8"/>
        <v>1650.43</v>
      </c>
      <c r="N39" s="46">
        <f t="shared" si="7"/>
        <v>21240.980000000003</v>
      </c>
      <c r="P39" s="68">
        <f>+N39-'[1]POA 2016 (montos)'!$N39</f>
        <v>-4571.9199999999946</v>
      </c>
    </row>
    <row r="40" spans="1:16" x14ac:dyDescent="0.2">
      <c r="A40" s="48" t="s">
        <v>44</v>
      </c>
      <c r="B40" s="41">
        <f>+ROUND(GUBERNAMENTAL!T37/1000,2)</f>
        <v>39.47</v>
      </c>
      <c r="C40" s="41">
        <f>+ROUND(GUBERNAMENTAL!U37/1000,2)</f>
        <v>49.81</v>
      </c>
      <c r="D40" s="41">
        <f>+ROUND(GUBERNAMENTAL!V37/1000,2)</f>
        <v>37.21</v>
      </c>
      <c r="E40" s="41">
        <f>+ROUND(GUBERNAMENTAL!W37/1000,2)</f>
        <v>22.78</v>
      </c>
      <c r="F40" s="41">
        <f>+ROUND(GUBERNAMENTAL!X37/1000,2)</f>
        <v>74.569999999999993</v>
      </c>
      <c r="G40" s="41">
        <f>+ROUND(GUBERNAMENTAL!Y37/1000,2)</f>
        <v>36.21</v>
      </c>
      <c r="H40" s="41">
        <f>+ROUND(GUBERNAMENTAL!Z37/1000,2)</f>
        <v>18.16</v>
      </c>
      <c r="I40" s="41">
        <f>+ROUND(GUBERNAMENTAL!AA37/1000,2)</f>
        <v>30.8</v>
      </c>
      <c r="J40" s="41">
        <f>+ROUND(GUBERNAMENTAL!AB37/1000,2)</f>
        <v>18.739999999999998</v>
      </c>
      <c r="K40" s="41">
        <f>+ROUND(GUBERNAMENTAL!AC37/1000,2)</f>
        <v>22.57</v>
      </c>
      <c r="L40" s="41">
        <f>+ROUND(GUBERNAMENTAL!AD37/1000,2)</f>
        <v>53.86</v>
      </c>
      <c r="M40" s="41">
        <f>+ROUND(GUBERNAMENTAL!AE37/1000,2)</f>
        <v>26.25</v>
      </c>
      <c r="N40" s="42">
        <f t="shared" si="7"/>
        <v>430.43000000000006</v>
      </c>
      <c r="P40" s="68">
        <f>+N40-'[1]POA 2016 (montos)'!$N40</f>
        <v>-413.78999999999996</v>
      </c>
    </row>
    <row r="41" spans="1:16" x14ac:dyDescent="0.2">
      <c r="A41" s="48" t="s">
        <v>45</v>
      </c>
      <c r="B41" s="41">
        <f>+ROUND(GUBERNAMENTAL!T38/1000,2)</f>
        <v>0</v>
      </c>
      <c r="C41" s="41">
        <f>+ROUND(GUBERNAMENTAL!U38/1000,2)</f>
        <v>0</v>
      </c>
      <c r="D41" s="41">
        <f>+ROUND(GUBERNAMENTAL!V38/1000,2)</f>
        <v>0.08</v>
      </c>
      <c r="E41" s="41">
        <f>+ROUND(GUBERNAMENTAL!W38/1000,2)</f>
        <v>0</v>
      </c>
      <c r="F41" s="41">
        <f>+ROUND(GUBERNAMENTAL!X38/1000,2)</f>
        <v>0</v>
      </c>
      <c r="G41" s="41">
        <f>+ROUND(GUBERNAMENTAL!Y38/1000,2)</f>
        <v>0</v>
      </c>
      <c r="H41" s="41">
        <f>+ROUND(GUBERNAMENTAL!Z38/1000,2)</f>
        <v>0</v>
      </c>
      <c r="I41" s="41">
        <f>+ROUND(GUBERNAMENTAL!AA38/1000,2)</f>
        <v>0.08</v>
      </c>
      <c r="J41" s="41">
        <f>+ROUND(GUBERNAMENTAL!AB38/1000,2)</f>
        <v>0</v>
      </c>
      <c r="K41" s="41">
        <f>+ROUND(GUBERNAMENTAL!AC38/1000,2)</f>
        <v>0</v>
      </c>
      <c r="L41" s="41">
        <f>+ROUND(GUBERNAMENTAL!AD38/1000,2)</f>
        <v>0</v>
      </c>
      <c r="M41" s="41">
        <f>+ROUND(GUBERNAMENTAL!AE38/1000,2)</f>
        <v>0</v>
      </c>
      <c r="N41" s="42">
        <f t="shared" si="7"/>
        <v>0.16</v>
      </c>
      <c r="P41" s="68">
        <f>+N41-'[1]POA 2016 (montos)'!$N41</f>
        <v>-1.9700000000000004</v>
      </c>
    </row>
    <row r="42" spans="1:16" x14ac:dyDescent="0.2">
      <c r="A42" s="48" t="s">
        <v>46</v>
      </c>
      <c r="B42" s="41">
        <f>+ROUND(GUBERNAMENTAL!T39/1000,2)</f>
        <v>634.45000000000005</v>
      </c>
      <c r="C42" s="41">
        <f>+ROUND(GUBERNAMENTAL!U39/1000,2)</f>
        <v>1075.5899999999999</v>
      </c>
      <c r="D42" s="41">
        <f>+ROUND(GUBERNAMENTAL!V39/1000,2)</f>
        <v>801.06</v>
      </c>
      <c r="E42" s="41">
        <f>+ROUND(GUBERNAMENTAL!W39/1000,2)</f>
        <v>702.26</v>
      </c>
      <c r="F42" s="41">
        <f>+ROUND(GUBERNAMENTAL!X39/1000,2)</f>
        <v>716.91</v>
      </c>
      <c r="G42" s="41">
        <f>+ROUND(GUBERNAMENTAL!Y39/1000,2)</f>
        <v>779.75</v>
      </c>
      <c r="H42" s="41">
        <f>+ROUND(GUBERNAMENTAL!Z39/1000,2)</f>
        <v>727.87</v>
      </c>
      <c r="I42" s="41">
        <f>+ROUND(GUBERNAMENTAL!AA39/1000,2)</f>
        <v>754.28</v>
      </c>
      <c r="J42" s="41">
        <f>+ROUND(GUBERNAMENTAL!AB39/1000,2)</f>
        <v>1047.77</v>
      </c>
      <c r="K42" s="41">
        <f>+ROUND(GUBERNAMENTAL!AC39/1000,2)</f>
        <v>844.92</v>
      </c>
      <c r="L42" s="41">
        <f>+ROUND(GUBERNAMENTAL!AD39/1000,2)</f>
        <v>582.11</v>
      </c>
      <c r="M42" s="41">
        <f>+ROUND(GUBERNAMENTAL!AE39/1000,2)</f>
        <v>698.21</v>
      </c>
      <c r="N42" s="42">
        <f t="shared" si="7"/>
        <v>9365.18</v>
      </c>
      <c r="P42" s="68">
        <f>+N42-'[1]POA 2016 (montos)'!$N42</f>
        <v>-1109.5299999999988</v>
      </c>
    </row>
    <row r="43" spans="1:16" x14ac:dyDescent="0.2">
      <c r="A43" s="48" t="s">
        <v>47</v>
      </c>
      <c r="B43" s="41">
        <f>+ROUND(GUBERNAMENTAL!T40/1000,2)</f>
        <v>846.7</v>
      </c>
      <c r="C43" s="41">
        <f>+ROUND(GUBERNAMENTAL!U40/1000,2)</f>
        <v>1091.8</v>
      </c>
      <c r="D43" s="41">
        <f>+ROUND(GUBERNAMENTAL!V40/1000,2)</f>
        <v>875.6</v>
      </c>
      <c r="E43" s="41">
        <f>+ROUND(GUBERNAMENTAL!W40/1000,2)</f>
        <v>697.66</v>
      </c>
      <c r="F43" s="41">
        <f>+ROUND(GUBERNAMENTAL!X40/1000,2)</f>
        <v>920.47</v>
      </c>
      <c r="G43" s="41">
        <f>+ROUND(GUBERNAMENTAL!Y40/1000,2)</f>
        <v>839.31</v>
      </c>
      <c r="H43" s="41">
        <f>+ROUND(GUBERNAMENTAL!Z40/1000,2)</f>
        <v>931.58</v>
      </c>
      <c r="I43" s="41">
        <f>+ROUND(GUBERNAMENTAL!AA40/1000,2)</f>
        <v>865.2</v>
      </c>
      <c r="J43" s="41">
        <f>+ROUND(GUBERNAMENTAL!AB40/1000,2)</f>
        <v>1255.77</v>
      </c>
      <c r="K43" s="41">
        <f>+ROUND(GUBERNAMENTAL!AC40/1000,2)</f>
        <v>1053.29</v>
      </c>
      <c r="L43" s="41">
        <f>+ROUND(GUBERNAMENTAL!AD40/1000,2)</f>
        <v>1141.8599999999999</v>
      </c>
      <c r="M43" s="41">
        <f>+ROUND(GUBERNAMENTAL!AE40/1000,2)</f>
        <v>925.97</v>
      </c>
      <c r="N43" s="42">
        <f t="shared" si="7"/>
        <v>11445.209999999997</v>
      </c>
      <c r="P43" s="68">
        <f>+N43-'[1]POA 2016 (montos)'!$N43</f>
        <v>-3046.630000000001</v>
      </c>
    </row>
    <row r="44" spans="1:16" x14ac:dyDescent="0.2">
      <c r="A44" s="50" t="s">
        <v>48</v>
      </c>
      <c r="B44" s="45">
        <f t="shared" ref="B44:M44" si="9">SUM(B45)</f>
        <v>1124.31</v>
      </c>
      <c r="C44" s="45">
        <f t="shared" si="9"/>
        <v>1073.27</v>
      </c>
      <c r="D44" s="45">
        <f t="shared" si="9"/>
        <v>959.59</v>
      </c>
      <c r="E44" s="45">
        <f t="shared" si="9"/>
        <v>873.62</v>
      </c>
      <c r="F44" s="45">
        <f t="shared" si="9"/>
        <v>619.66</v>
      </c>
      <c r="G44" s="45">
        <f t="shared" si="9"/>
        <v>1223.57</v>
      </c>
      <c r="H44" s="45">
        <f t="shared" si="9"/>
        <v>1059.3800000000001</v>
      </c>
      <c r="I44" s="45">
        <f t="shared" si="9"/>
        <v>1045.79</v>
      </c>
      <c r="J44" s="45">
        <f t="shared" si="9"/>
        <v>739.64</v>
      </c>
      <c r="K44" s="45">
        <f t="shared" si="9"/>
        <v>849.03</v>
      </c>
      <c r="L44" s="45">
        <f t="shared" si="9"/>
        <v>596.91999999999996</v>
      </c>
      <c r="M44" s="45">
        <f t="shared" si="9"/>
        <v>1052.46</v>
      </c>
      <c r="N44" s="46">
        <f t="shared" si="7"/>
        <v>11217.240000000002</v>
      </c>
      <c r="P44" s="68">
        <f>+N44-'[1]POA 2016 (montos)'!$N44</f>
        <v>-4158.5400000000009</v>
      </c>
    </row>
    <row r="45" spans="1:16" x14ac:dyDescent="0.2">
      <c r="A45" s="48" t="s">
        <v>49</v>
      </c>
      <c r="B45" s="41">
        <f>+ROUND(GUBERNAMENTAL!T42/1000,2)</f>
        <v>1124.31</v>
      </c>
      <c r="C45" s="41">
        <f>+ROUND(GUBERNAMENTAL!U42/1000,2)</f>
        <v>1073.27</v>
      </c>
      <c r="D45" s="41">
        <f>+ROUND(GUBERNAMENTAL!V42/1000,2)</f>
        <v>959.59</v>
      </c>
      <c r="E45" s="41">
        <f>+ROUND(GUBERNAMENTAL!W42/1000,2)</f>
        <v>873.62</v>
      </c>
      <c r="F45" s="41">
        <f>+ROUND(GUBERNAMENTAL!X42/1000,2)</f>
        <v>619.66</v>
      </c>
      <c r="G45" s="41">
        <f>+ROUND(GUBERNAMENTAL!Y42/1000,2)</f>
        <v>1223.57</v>
      </c>
      <c r="H45" s="41">
        <f>+ROUND(GUBERNAMENTAL!Z42/1000,2)</f>
        <v>1059.3800000000001</v>
      </c>
      <c r="I45" s="41">
        <f>+ROUND(GUBERNAMENTAL!AA42/1000,2)</f>
        <v>1045.79</v>
      </c>
      <c r="J45" s="41">
        <f>+ROUND(GUBERNAMENTAL!AB42/1000,2)</f>
        <v>739.64</v>
      </c>
      <c r="K45" s="41">
        <f>+ROUND(GUBERNAMENTAL!AC42/1000,2)</f>
        <v>849.03</v>
      </c>
      <c r="L45" s="41">
        <f>+ROUND(GUBERNAMENTAL!AD42/1000,2)</f>
        <v>596.91999999999996</v>
      </c>
      <c r="M45" s="41">
        <f>+ROUND(GUBERNAMENTAL!AE42/1000,2)</f>
        <v>1052.46</v>
      </c>
      <c r="N45" s="42">
        <f t="shared" si="7"/>
        <v>11217.240000000002</v>
      </c>
      <c r="P45" s="68">
        <f>+N45-'[1]POA 2016 (montos)'!$N45</f>
        <v>-4158.5400000000009</v>
      </c>
    </row>
    <row r="46" spans="1:16" x14ac:dyDescent="0.2">
      <c r="A46" s="50" t="s">
        <v>50</v>
      </c>
      <c r="B46" s="45">
        <f t="shared" ref="B46:M46" si="10">SUM(B47:B50)</f>
        <v>163.73999999999998</v>
      </c>
      <c r="C46" s="45">
        <f t="shared" si="10"/>
        <v>83.89</v>
      </c>
      <c r="D46" s="45">
        <f t="shared" si="10"/>
        <v>91.9</v>
      </c>
      <c r="E46" s="45">
        <f t="shared" si="10"/>
        <v>58.56</v>
      </c>
      <c r="F46" s="45">
        <f t="shared" si="10"/>
        <v>83.66</v>
      </c>
      <c r="G46" s="45">
        <f t="shared" si="10"/>
        <v>17.23</v>
      </c>
      <c r="H46" s="45">
        <f t="shared" si="10"/>
        <v>150.31</v>
      </c>
      <c r="I46" s="45">
        <f t="shared" si="10"/>
        <v>110.82</v>
      </c>
      <c r="J46" s="45">
        <f t="shared" si="10"/>
        <v>26.5</v>
      </c>
      <c r="K46" s="45">
        <f t="shared" si="10"/>
        <v>63.12</v>
      </c>
      <c r="L46" s="45">
        <f t="shared" si="10"/>
        <v>68.820000000000007</v>
      </c>
      <c r="M46" s="45">
        <f t="shared" si="10"/>
        <v>265.68</v>
      </c>
      <c r="N46" s="46">
        <f t="shared" si="7"/>
        <v>1184.23</v>
      </c>
      <c r="P46" s="68">
        <f>+N46-'[1]POA 2016 (montos)'!$N46</f>
        <v>-504.43000000000006</v>
      </c>
    </row>
    <row r="47" spans="1:16" x14ac:dyDescent="0.2">
      <c r="A47" s="51" t="s">
        <v>51</v>
      </c>
      <c r="B47" s="41">
        <f>+ROUND(GUBERNAMENTAL!T44/1000,2)</f>
        <v>1.7</v>
      </c>
      <c r="C47" s="41">
        <f>+ROUND(GUBERNAMENTAL!U44/1000,2)</f>
        <v>0</v>
      </c>
      <c r="D47" s="41">
        <f>+ROUND(GUBERNAMENTAL!V44/1000,2)</f>
        <v>0</v>
      </c>
      <c r="E47" s="41">
        <f>+ROUND(GUBERNAMENTAL!W44/1000,2)</f>
        <v>0</v>
      </c>
      <c r="F47" s="41">
        <f>+ROUND(GUBERNAMENTAL!X44/1000,2)</f>
        <v>0</v>
      </c>
      <c r="G47" s="41">
        <f>+ROUND(GUBERNAMENTAL!Y44/1000,2)</f>
        <v>0.28999999999999998</v>
      </c>
      <c r="H47" s="41">
        <f>+ROUND(GUBERNAMENTAL!Z44/1000,2)</f>
        <v>0</v>
      </c>
      <c r="I47" s="41">
        <f>+ROUND(GUBERNAMENTAL!AA44/1000,2)</f>
        <v>0</v>
      </c>
      <c r="J47" s="41">
        <f>+ROUND(GUBERNAMENTAL!AB44/1000,2)</f>
        <v>0</v>
      </c>
      <c r="K47" s="41">
        <f>+ROUND(GUBERNAMENTAL!AC44/1000,2)</f>
        <v>1.98</v>
      </c>
      <c r="L47" s="41">
        <f>+ROUND(GUBERNAMENTAL!AD44/1000,2)</f>
        <v>1.87</v>
      </c>
      <c r="M47" s="41">
        <f>+ROUND(GUBERNAMENTAL!AE44/1000,2)</f>
        <v>0</v>
      </c>
      <c r="N47" s="42">
        <f t="shared" si="7"/>
        <v>5.84</v>
      </c>
      <c r="P47" s="68">
        <f>+N47-'[1]POA 2016 (montos)'!$N47</f>
        <v>-17.510000000000002</v>
      </c>
    </row>
    <row r="48" spans="1:16" x14ac:dyDescent="0.2">
      <c r="A48" s="51" t="s">
        <v>52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2">
        <f t="shared" si="7"/>
        <v>0</v>
      </c>
      <c r="P48" s="68">
        <f>+N48-'[1]POA 2016 (montos)'!$N48</f>
        <v>0</v>
      </c>
    </row>
    <row r="49" spans="1:16" x14ac:dyDescent="0.2">
      <c r="A49" s="51" t="s">
        <v>53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2">
        <f t="shared" si="7"/>
        <v>0</v>
      </c>
      <c r="P49" s="68">
        <f>+N49-'[1]POA 2016 (montos)'!$N49</f>
        <v>0</v>
      </c>
    </row>
    <row r="50" spans="1:16" x14ac:dyDescent="0.2">
      <c r="A50" s="40" t="s">
        <v>54</v>
      </c>
      <c r="B50" s="41">
        <f>+ROUND(GUBERNAMENTAL!T47/1000,2)</f>
        <v>162.04</v>
      </c>
      <c r="C50" s="41">
        <f>+ROUND(GUBERNAMENTAL!U47/1000,2)</f>
        <v>83.89</v>
      </c>
      <c r="D50" s="41">
        <f>+ROUND(GUBERNAMENTAL!V47/1000,2)</f>
        <v>91.9</v>
      </c>
      <c r="E50" s="41">
        <f>+ROUND(GUBERNAMENTAL!W47/1000,2)</f>
        <v>58.56</v>
      </c>
      <c r="F50" s="41">
        <f>+ROUND(GUBERNAMENTAL!X47/1000,2)</f>
        <v>83.66</v>
      </c>
      <c r="G50" s="41">
        <f>+ROUND(GUBERNAMENTAL!Y47/1000,2)</f>
        <v>16.940000000000001</v>
      </c>
      <c r="H50" s="41">
        <f>+ROUND(GUBERNAMENTAL!Z47/1000,2)</f>
        <v>150.31</v>
      </c>
      <c r="I50" s="41">
        <f>+ROUND(GUBERNAMENTAL!AA47/1000,2)</f>
        <v>110.82</v>
      </c>
      <c r="J50" s="41">
        <f>+ROUND(GUBERNAMENTAL!AB47/1000,2)</f>
        <v>26.5</v>
      </c>
      <c r="K50" s="41">
        <f>+ROUND(GUBERNAMENTAL!AC47/1000,2)</f>
        <v>61.14</v>
      </c>
      <c r="L50" s="41">
        <f>+ROUND(GUBERNAMENTAL!AD47/1000,2)</f>
        <v>66.95</v>
      </c>
      <c r="M50" s="41">
        <f>+ROUND(GUBERNAMENTAL!AE47/1000,2)</f>
        <v>265.68</v>
      </c>
      <c r="N50" s="42">
        <f t="shared" si="7"/>
        <v>1178.3900000000001</v>
      </c>
      <c r="P50" s="68">
        <f>+N50-'[1]POA 2016 (montos)'!$N50</f>
        <v>-486.91999999999985</v>
      </c>
    </row>
    <row r="51" spans="1:16" x14ac:dyDescent="0.2">
      <c r="A51" s="50" t="s">
        <v>55</v>
      </c>
      <c r="B51" s="45">
        <f t="shared" ref="B51:M51" si="11">SUM(B52:B57)</f>
        <v>4053.88</v>
      </c>
      <c r="C51" s="45">
        <f t="shared" si="11"/>
        <v>4099.67</v>
      </c>
      <c r="D51" s="45">
        <f t="shared" si="11"/>
        <v>5083.13</v>
      </c>
      <c r="E51" s="45">
        <f t="shared" si="11"/>
        <v>5598.4000000000005</v>
      </c>
      <c r="F51" s="45">
        <f t="shared" si="11"/>
        <v>4233.5199999999995</v>
      </c>
      <c r="G51" s="45">
        <f t="shared" si="11"/>
        <v>4312.54</v>
      </c>
      <c r="H51" s="45">
        <f t="shared" si="11"/>
        <v>3894.96</v>
      </c>
      <c r="I51" s="45">
        <f t="shared" si="11"/>
        <v>4079.12</v>
      </c>
      <c r="J51" s="45">
        <f t="shared" si="11"/>
        <v>3460.47</v>
      </c>
      <c r="K51" s="45">
        <f t="shared" si="11"/>
        <v>3360.37</v>
      </c>
      <c r="L51" s="45">
        <f t="shared" si="11"/>
        <v>3616.58</v>
      </c>
      <c r="M51" s="45">
        <f t="shared" si="11"/>
        <v>5060.55</v>
      </c>
      <c r="N51" s="46">
        <f t="shared" si="7"/>
        <v>50853.19000000001</v>
      </c>
      <c r="P51" s="68">
        <f>+N51-'[1]POA 2016 (montos)'!$N51</f>
        <v>3780.7700000000041</v>
      </c>
    </row>
    <row r="52" spans="1:16" x14ac:dyDescent="0.2">
      <c r="A52" s="51" t="s">
        <v>56</v>
      </c>
      <c r="B52" s="41">
        <f>+ROUND(GUBERNAMENTAL!T49/1000,2)</f>
        <v>16.510000000000002</v>
      </c>
      <c r="C52" s="41">
        <f>+ROUND(GUBERNAMENTAL!U49/1000,2)</f>
        <v>18.690000000000001</v>
      </c>
      <c r="D52" s="41">
        <f>+ROUND(GUBERNAMENTAL!V49/1000,2)</f>
        <v>12.75</v>
      </c>
      <c r="E52" s="41">
        <f>+ROUND(GUBERNAMENTAL!W49/1000,2)</f>
        <v>36.76</v>
      </c>
      <c r="F52" s="41">
        <f>+ROUND(GUBERNAMENTAL!X49/1000,2)</f>
        <v>14.52</v>
      </c>
      <c r="G52" s="41">
        <f>+ROUND(GUBERNAMENTAL!Y49/1000,2)</f>
        <v>54.54</v>
      </c>
      <c r="H52" s="41">
        <f>+ROUND(GUBERNAMENTAL!Z49/1000,2)</f>
        <v>10.69</v>
      </c>
      <c r="I52" s="41">
        <f>+ROUND(GUBERNAMENTAL!AA49/1000,2)</f>
        <v>46.46</v>
      </c>
      <c r="J52" s="41">
        <f>+ROUND(GUBERNAMENTAL!AB49/1000,2)</f>
        <v>20.47</v>
      </c>
      <c r="K52" s="41">
        <f>+ROUND(GUBERNAMENTAL!AC49/1000,2)</f>
        <v>20.79</v>
      </c>
      <c r="L52" s="41">
        <f>+ROUND(GUBERNAMENTAL!AD49/1000,2)</f>
        <v>37.67</v>
      </c>
      <c r="M52" s="41">
        <f>+ROUND(GUBERNAMENTAL!AE49/1000,2)</f>
        <v>23.45</v>
      </c>
      <c r="N52" s="42">
        <f t="shared" si="7"/>
        <v>313.3</v>
      </c>
      <c r="P52" s="68">
        <f>+N52-'[1]POA 2016 (montos)'!$N52</f>
        <v>-443.81000000000012</v>
      </c>
    </row>
    <row r="53" spans="1:16" x14ac:dyDescent="0.2">
      <c r="A53" s="51" t="s">
        <v>57</v>
      </c>
      <c r="B53" s="41">
        <f>+ROUND(GUBERNAMENTAL!T50/1000,2)</f>
        <v>7.05</v>
      </c>
      <c r="C53" s="41">
        <f>+ROUND(GUBERNAMENTAL!U50/1000,2)</f>
        <v>8.11</v>
      </c>
      <c r="D53" s="41">
        <f>+ROUND(GUBERNAMENTAL!V50/1000,2)</f>
        <v>5.49</v>
      </c>
      <c r="E53" s="41">
        <f>+ROUND(GUBERNAMENTAL!W50/1000,2)</f>
        <v>34.04</v>
      </c>
      <c r="F53" s="41">
        <f>+ROUND(GUBERNAMENTAL!X50/1000,2)</f>
        <v>41.11</v>
      </c>
      <c r="G53" s="41">
        <f>+ROUND(GUBERNAMENTAL!Y50/1000,2)</f>
        <v>9.5299999999999994</v>
      </c>
      <c r="H53" s="41">
        <f>+ROUND(GUBERNAMENTAL!Z50/1000,2)</f>
        <v>9.1999999999999993</v>
      </c>
      <c r="I53" s="41">
        <f>+ROUND(GUBERNAMENTAL!AA50/1000,2)</f>
        <v>7.56</v>
      </c>
      <c r="J53" s="41">
        <f>+ROUND(GUBERNAMENTAL!AB50/1000,2)</f>
        <v>33.090000000000003</v>
      </c>
      <c r="K53" s="41">
        <f>+ROUND(GUBERNAMENTAL!AC50/1000,2)</f>
        <v>7.99</v>
      </c>
      <c r="L53" s="41">
        <f>+ROUND(GUBERNAMENTAL!AD50/1000,2)</f>
        <v>14.01</v>
      </c>
      <c r="M53" s="41">
        <f>+ROUND(GUBERNAMENTAL!AE50/1000,2)</f>
        <v>14.29</v>
      </c>
      <c r="N53" s="42">
        <f t="shared" si="7"/>
        <v>191.47</v>
      </c>
      <c r="P53" s="68">
        <f>+N53-'[1]POA 2016 (montos)'!$N53</f>
        <v>67.299999999999983</v>
      </c>
    </row>
    <row r="54" spans="1:16" x14ac:dyDescent="0.2">
      <c r="A54" s="48" t="s">
        <v>58</v>
      </c>
      <c r="B54" s="41">
        <f>+ROUND(GUBERNAMENTAL!T51/1000,2)</f>
        <v>0.81</v>
      </c>
      <c r="C54" s="41">
        <f>+ROUND(GUBERNAMENTAL!U51/1000,2)</f>
        <v>0.81</v>
      </c>
      <c r="D54" s="41">
        <f>+ROUND(GUBERNAMENTAL!V51/1000,2)</f>
        <v>0.85</v>
      </c>
      <c r="E54" s="41">
        <f>+ROUND(GUBERNAMENTAL!W51/1000,2)</f>
        <v>3.04</v>
      </c>
      <c r="F54" s="41">
        <f>+ROUND(GUBERNAMENTAL!X51/1000,2)</f>
        <v>9.49</v>
      </c>
      <c r="G54" s="41">
        <f>+ROUND(GUBERNAMENTAL!Y51/1000,2)</f>
        <v>4.2300000000000004</v>
      </c>
      <c r="H54" s="41">
        <f>+ROUND(GUBERNAMENTAL!Z51/1000,2)</f>
        <v>0.84</v>
      </c>
      <c r="I54" s="41">
        <f>+ROUND(GUBERNAMENTAL!AA51/1000,2)</f>
        <v>5.95</v>
      </c>
      <c r="J54" s="41">
        <f>+ROUND(GUBERNAMENTAL!AB51/1000,2)</f>
        <v>169.64</v>
      </c>
      <c r="K54" s="41">
        <f>+ROUND(GUBERNAMENTAL!AC51/1000,2)</f>
        <v>18.54</v>
      </c>
      <c r="L54" s="41">
        <f>+ROUND(GUBERNAMENTAL!AD51/1000,2)</f>
        <v>5.01</v>
      </c>
      <c r="M54" s="41">
        <f>+ROUND(GUBERNAMENTAL!AE51/1000,2)</f>
        <v>4.2699999999999996</v>
      </c>
      <c r="N54" s="42">
        <f t="shared" si="7"/>
        <v>223.48</v>
      </c>
      <c r="P54" s="68">
        <f>+N54-'[1]POA 2016 (montos)'!$N54</f>
        <v>204.51999999999998</v>
      </c>
    </row>
    <row r="55" spans="1:16" x14ac:dyDescent="0.2">
      <c r="A55" s="48" t="s">
        <v>59</v>
      </c>
      <c r="B55" s="41">
        <f>+ROUND(GUBERNAMENTAL!T52/1000,2)</f>
        <v>44.04</v>
      </c>
      <c r="C55" s="41">
        <f>+ROUND(GUBERNAMENTAL!U52/1000,2)</f>
        <v>122.46</v>
      </c>
      <c r="D55" s="41">
        <f>+ROUND(GUBERNAMENTAL!V52/1000,2)</f>
        <v>67.19</v>
      </c>
      <c r="E55" s="41">
        <f>+ROUND(GUBERNAMENTAL!W52/1000,2)</f>
        <v>22.32</v>
      </c>
      <c r="F55" s="41">
        <f>+ROUND(GUBERNAMENTAL!X52/1000,2)</f>
        <v>27.2</v>
      </c>
      <c r="G55" s="41">
        <f>+ROUND(GUBERNAMENTAL!Y52/1000,2)</f>
        <v>17.41</v>
      </c>
      <c r="H55" s="41">
        <f>+ROUND(GUBERNAMENTAL!Z52/1000,2)</f>
        <v>40.25</v>
      </c>
      <c r="I55" s="41">
        <f>+ROUND(GUBERNAMENTAL!AA52/1000,2)</f>
        <v>187.6</v>
      </c>
      <c r="J55" s="41">
        <f>+ROUND(GUBERNAMENTAL!AB52/1000,2)</f>
        <v>46.32</v>
      </c>
      <c r="K55" s="41">
        <f>+ROUND(GUBERNAMENTAL!AC52/1000,2)</f>
        <v>33.409999999999997</v>
      </c>
      <c r="L55" s="41">
        <f>+ROUND(GUBERNAMENTAL!AD52/1000,2)</f>
        <v>27.5</v>
      </c>
      <c r="M55" s="41">
        <f>+ROUND(GUBERNAMENTAL!AE52/1000,2)</f>
        <v>473.6</v>
      </c>
      <c r="N55" s="42">
        <f t="shared" si="7"/>
        <v>1109.3000000000002</v>
      </c>
      <c r="P55" s="68">
        <f>+N55-'[1]POA 2016 (montos)'!$N55</f>
        <v>404.49000000000024</v>
      </c>
    </row>
    <row r="56" spans="1:16" x14ac:dyDescent="0.2">
      <c r="A56" s="48" t="s">
        <v>60</v>
      </c>
      <c r="B56" s="41">
        <f>+ROUND(GUBERNAMENTAL!T53/1000,2)</f>
        <v>81.63</v>
      </c>
      <c r="C56" s="41">
        <f>+ROUND(GUBERNAMENTAL!U53/1000,2)</f>
        <v>177.7</v>
      </c>
      <c r="D56" s="41">
        <f>+ROUND(GUBERNAMENTAL!V53/1000,2)</f>
        <v>83.51</v>
      </c>
      <c r="E56" s="41">
        <f>+ROUND(GUBERNAMENTAL!W53/1000,2)</f>
        <v>92.31</v>
      </c>
      <c r="F56" s="41">
        <f>+ROUND(GUBERNAMENTAL!X53/1000,2)</f>
        <v>118.16</v>
      </c>
      <c r="G56" s="41">
        <f>+ROUND(GUBERNAMENTAL!Y53/1000,2)</f>
        <v>113.64</v>
      </c>
      <c r="H56" s="41">
        <f>+ROUND(GUBERNAMENTAL!Z53/1000,2)</f>
        <v>79.87</v>
      </c>
      <c r="I56" s="41">
        <f>+ROUND(GUBERNAMENTAL!AA53/1000,2)</f>
        <v>203.22</v>
      </c>
      <c r="J56" s="41">
        <f>+ROUND(GUBERNAMENTAL!AB53/1000,2)</f>
        <v>104.31</v>
      </c>
      <c r="K56" s="41">
        <f>+ROUND(GUBERNAMENTAL!AC53/1000,2)</f>
        <v>110.72</v>
      </c>
      <c r="L56" s="41">
        <f>+ROUND(GUBERNAMENTAL!AD53/1000,2)</f>
        <v>117.4</v>
      </c>
      <c r="M56" s="41">
        <f>+ROUND(GUBERNAMENTAL!AE53/1000,2)</f>
        <v>158.97</v>
      </c>
      <c r="N56" s="42">
        <f t="shared" si="7"/>
        <v>1441.44</v>
      </c>
      <c r="P56" s="68">
        <f>+N56-'[1]POA 2016 (montos)'!$N56</f>
        <v>-182.72999999999979</v>
      </c>
    </row>
    <row r="57" spans="1:16" x14ac:dyDescent="0.2">
      <c r="A57" s="48" t="s">
        <v>61</v>
      </c>
      <c r="B57" s="41">
        <f>+ROUND(GUBERNAMENTAL!T54/1000,2)</f>
        <v>3903.84</v>
      </c>
      <c r="C57" s="41">
        <f>+ROUND(GUBERNAMENTAL!U54/1000,2)</f>
        <v>3771.9</v>
      </c>
      <c r="D57" s="41">
        <f>+ROUND(GUBERNAMENTAL!V54/1000,2)</f>
        <v>4913.34</v>
      </c>
      <c r="E57" s="41">
        <f>+ROUND(GUBERNAMENTAL!W54/1000,2)</f>
        <v>5409.93</v>
      </c>
      <c r="F57" s="41">
        <f>+ROUND(GUBERNAMENTAL!X54/1000,2)</f>
        <v>4023.04</v>
      </c>
      <c r="G57" s="41">
        <f>+ROUND(GUBERNAMENTAL!Y54/1000,2)</f>
        <v>4113.1899999999996</v>
      </c>
      <c r="H57" s="41">
        <f>+ROUND(GUBERNAMENTAL!Z54/1000,2)</f>
        <v>3754.11</v>
      </c>
      <c r="I57" s="41">
        <f>+ROUND(GUBERNAMENTAL!AA54/1000,2)</f>
        <v>3628.33</v>
      </c>
      <c r="J57" s="41">
        <f>+ROUND(GUBERNAMENTAL!AB54/1000,2)</f>
        <v>3086.64</v>
      </c>
      <c r="K57" s="41">
        <f>+ROUND(GUBERNAMENTAL!AC54/1000,2)</f>
        <v>3168.92</v>
      </c>
      <c r="L57" s="41">
        <f>+ROUND(GUBERNAMENTAL!AD54/1000,2)</f>
        <v>3414.99</v>
      </c>
      <c r="M57" s="41">
        <f>+ROUND(GUBERNAMENTAL!AE54/1000,2)</f>
        <v>4385.97</v>
      </c>
      <c r="N57" s="42">
        <f t="shared" si="7"/>
        <v>47574.2</v>
      </c>
      <c r="P57" s="68">
        <f>+N57-'[1]POA 2016 (montos)'!$N57</f>
        <v>3731</v>
      </c>
    </row>
    <row r="58" spans="1:16" x14ac:dyDescent="0.2">
      <c r="A58" s="50" t="s">
        <v>62</v>
      </c>
      <c r="B58" s="45">
        <f t="shared" ref="B58:M58" si="12">SUM(B59:B67)</f>
        <v>37436.620000000003</v>
      </c>
      <c r="C58" s="45">
        <f t="shared" si="12"/>
        <v>36817.96</v>
      </c>
      <c r="D58" s="45">
        <f t="shared" si="12"/>
        <v>37022.270000000004</v>
      </c>
      <c r="E58" s="45">
        <f t="shared" si="12"/>
        <v>35633.919999999998</v>
      </c>
      <c r="F58" s="45">
        <f t="shared" si="12"/>
        <v>35991.25</v>
      </c>
      <c r="G58" s="45">
        <f t="shared" si="12"/>
        <v>37030.68</v>
      </c>
      <c r="H58" s="45">
        <f t="shared" si="12"/>
        <v>35062.43</v>
      </c>
      <c r="I58" s="45">
        <f t="shared" si="12"/>
        <v>32307.57</v>
      </c>
      <c r="J58" s="45">
        <f t="shared" si="12"/>
        <v>31110.54</v>
      </c>
      <c r="K58" s="45">
        <f t="shared" si="12"/>
        <v>30367.33</v>
      </c>
      <c r="L58" s="45">
        <f t="shared" si="12"/>
        <v>32426.839999999997</v>
      </c>
      <c r="M58" s="45">
        <f t="shared" si="12"/>
        <v>42536.959999999999</v>
      </c>
      <c r="N58" s="46">
        <f t="shared" si="7"/>
        <v>423744.37000000005</v>
      </c>
      <c r="P58" s="68">
        <f>+N58-'[1]POA 2016 (montos)'!$N58</f>
        <v>10727.120000000054</v>
      </c>
    </row>
    <row r="59" spans="1:16" x14ac:dyDescent="0.2">
      <c r="A59" s="48" t="s">
        <v>63</v>
      </c>
      <c r="B59" s="41">
        <f>+ROUND(GUBERNAMENTAL!T56/1000,2)</f>
        <v>2.95</v>
      </c>
      <c r="C59" s="41">
        <f>+ROUND(GUBERNAMENTAL!U56/1000,2)</f>
        <v>4.55</v>
      </c>
      <c r="D59" s="41">
        <f>+ROUND(GUBERNAMENTAL!V56/1000,2)</f>
        <v>3.78</v>
      </c>
      <c r="E59" s="41">
        <f>+ROUND(GUBERNAMENTAL!W56/1000,2)</f>
        <v>0.89</v>
      </c>
      <c r="F59" s="41">
        <f>+ROUND(GUBERNAMENTAL!X56/1000,2)</f>
        <v>2.63</v>
      </c>
      <c r="G59" s="41">
        <f>+ROUND(GUBERNAMENTAL!Y56/1000,2)</f>
        <v>3.92</v>
      </c>
      <c r="H59" s="41">
        <f>+ROUND(GUBERNAMENTAL!Z56/1000,2)</f>
        <v>3.12</v>
      </c>
      <c r="I59" s="41">
        <f>+ROUND(GUBERNAMENTAL!AA56/1000,2)</f>
        <v>0.8</v>
      </c>
      <c r="J59" s="41">
        <f>+ROUND(GUBERNAMENTAL!AB56/1000,2)</f>
        <v>2.95</v>
      </c>
      <c r="K59" s="41">
        <f>+ROUND(GUBERNAMENTAL!AC56/1000,2)</f>
        <v>3.75</v>
      </c>
      <c r="L59" s="41">
        <f>+ROUND(GUBERNAMENTAL!AD56/1000,2)</f>
        <v>1.73</v>
      </c>
      <c r="M59" s="41">
        <f>+ROUND(GUBERNAMENTAL!AE56/1000,2)</f>
        <v>5.79</v>
      </c>
      <c r="N59" s="42">
        <f t="shared" si="7"/>
        <v>36.86</v>
      </c>
      <c r="P59" s="68">
        <f>+N59-'[1]POA 2016 (montos)'!$N59</f>
        <v>-15.409999999999989</v>
      </c>
    </row>
    <row r="60" spans="1:16" x14ac:dyDescent="0.2">
      <c r="A60" s="48" t="s">
        <v>64</v>
      </c>
      <c r="B60" s="41">
        <f>+ROUND(GUBERNAMENTAL!T57/1000,2)</f>
        <v>246.6</v>
      </c>
      <c r="C60" s="41">
        <f>+ROUND(GUBERNAMENTAL!U57/1000,2)</f>
        <v>145.78</v>
      </c>
      <c r="D60" s="41">
        <f>+ROUND(GUBERNAMENTAL!V57/1000,2)</f>
        <v>257.82</v>
      </c>
      <c r="E60" s="41">
        <f>+ROUND(GUBERNAMENTAL!W57/1000,2)</f>
        <v>172.25</v>
      </c>
      <c r="F60" s="41">
        <f>+ROUND(GUBERNAMENTAL!X57/1000,2)</f>
        <v>124.58</v>
      </c>
      <c r="G60" s="41">
        <f>+ROUND(GUBERNAMENTAL!Y57/1000,2)</f>
        <v>104.16</v>
      </c>
      <c r="H60" s="41">
        <f>+ROUND(GUBERNAMENTAL!Z57/1000,2)</f>
        <v>167.09</v>
      </c>
      <c r="I60" s="41">
        <f>+ROUND(GUBERNAMENTAL!AA57/1000,2)</f>
        <v>235.47</v>
      </c>
      <c r="J60" s="41">
        <f>+ROUND(GUBERNAMENTAL!AB57/1000,2)</f>
        <v>309.56</v>
      </c>
      <c r="K60" s="41">
        <f>+ROUND(GUBERNAMENTAL!AC57/1000,2)</f>
        <v>188.2</v>
      </c>
      <c r="L60" s="41">
        <f>+ROUND(GUBERNAMENTAL!AD57/1000,2)</f>
        <v>228.9</v>
      </c>
      <c r="M60" s="41">
        <f>+ROUND(GUBERNAMENTAL!AE57/1000,2)</f>
        <v>188.01</v>
      </c>
      <c r="N60" s="42">
        <f t="shared" si="7"/>
        <v>2368.42</v>
      </c>
      <c r="P60" s="68">
        <f>+N60-'[1]POA 2016 (montos)'!$N60</f>
        <v>405.19000000000005</v>
      </c>
    </row>
    <row r="61" spans="1:16" x14ac:dyDescent="0.2">
      <c r="A61" s="48" t="s">
        <v>65</v>
      </c>
      <c r="B61" s="41">
        <f>+ROUND(GUBERNAMENTAL!T58/1000,2)</f>
        <v>271.39999999999998</v>
      </c>
      <c r="C61" s="41">
        <f>+ROUND(GUBERNAMENTAL!U58/1000,2)</f>
        <v>280.17</v>
      </c>
      <c r="D61" s="41">
        <f>+ROUND(GUBERNAMENTAL!V58/1000,2)</f>
        <v>297.08</v>
      </c>
      <c r="E61" s="41">
        <f>+ROUND(GUBERNAMENTAL!W58/1000,2)</f>
        <v>276.27999999999997</v>
      </c>
      <c r="F61" s="41">
        <f>+ROUND(GUBERNAMENTAL!X58/1000,2)</f>
        <v>503.56</v>
      </c>
      <c r="G61" s="41">
        <f>+ROUND(GUBERNAMENTAL!Y58/1000,2)</f>
        <v>456.37</v>
      </c>
      <c r="H61" s="41">
        <f>+ROUND(GUBERNAMENTAL!Z58/1000,2)</f>
        <v>407.77</v>
      </c>
      <c r="I61" s="41">
        <f>+ROUND(GUBERNAMENTAL!AA58/1000,2)</f>
        <v>305.3</v>
      </c>
      <c r="J61" s="41">
        <f>+ROUND(GUBERNAMENTAL!AB58/1000,2)</f>
        <v>427.57</v>
      </c>
      <c r="K61" s="41">
        <f>+ROUND(GUBERNAMENTAL!AC58/1000,2)</f>
        <v>392.02</v>
      </c>
      <c r="L61" s="41">
        <f>+ROUND(GUBERNAMENTAL!AD58/1000,2)</f>
        <v>443.3</v>
      </c>
      <c r="M61" s="41">
        <f>+ROUND(GUBERNAMENTAL!AE58/1000,2)</f>
        <v>374.14</v>
      </c>
      <c r="N61" s="42">
        <f t="shared" si="7"/>
        <v>4434.96</v>
      </c>
      <c r="P61" s="68">
        <f>+N61-'[1]POA 2016 (montos)'!$N61</f>
        <v>-193.28999999999996</v>
      </c>
    </row>
    <row r="62" spans="1:16" x14ac:dyDescent="0.2">
      <c r="A62" s="48" t="s">
        <v>66</v>
      </c>
      <c r="B62" s="41">
        <f>+ROUND(GUBERNAMENTAL!T59/1000,2)</f>
        <v>135.61000000000001</v>
      </c>
      <c r="C62" s="41">
        <f>+ROUND(GUBERNAMENTAL!U59/1000,2)</f>
        <v>264.42</v>
      </c>
      <c r="D62" s="41">
        <f>+ROUND(GUBERNAMENTAL!V59/1000,2)</f>
        <v>40.340000000000003</v>
      </c>
      <c r="E62" s="41">
        <f>+ROUND(GUBERNAMENTAL!W59/1000,2)</f>
        <v>23.89</v>
      </c>
      <c r="F62" s="41">
        <f>+ROUND(GUBERNAMENTAL!X59/1000,2)</f>
        <v>32.130000000000003</v>
      </c>
      <c r="G62" s="41">
        <f>+ROUND(GUBERNAMENTAL!Y59/1000,2)</f>
        <v>14.43</v>
      </c>
      <c r="H62" s="41">
        <f>+ROUND(GUBERNAMENTAL!Z59/1000,2)</f>
        <v>26.31</v>
      </c>
      <c r="I62" s="41">
        <f>+ROUND(GUBERNAMENTAL!AA59/1000,2)</f>
        <v>53.57</v>
      </c>
      <c r="J62" s="41">
        <f>+ROUND(GUBERNAMENTAL!AB59/1000,2)</f>
        <v>85.54</v>
      </c>
      <c r="K62" s="41">
        <f>+ROUND(GUBERNAMENTAL!AC59/1000,2)</f>
        <v>110.49</v>
      </c>
      <c r="L62" s="41">
        <f>+ROUND(GUBERNAMENTAL!AD59/1000,2)</f>
        <v>156.84</v>
      </c>
      <c r="M62" s="41">
        <f>+ROUND(GUBERNAMENTAL!AE59/1000,2)</f>
        <v>210.14</v>
      </c>
      <c r="N62" s="42">
        <f t="shared" si="7"/>
        <v>1153.71</v>
      </c>
      <c r="P62" s="68">
        <f>+N62-'[1]POA 2016 (montos)'!$N62</f>
        <v>153.30000000000007</v>
      </c>
    </row>
    <row r="63" spans="1:16" x14ac:dyDescent="0.2">
      <c r="A63" s="48" t="s">
        <v>67</v>
      </c>
      <c r="B63" s="41">
        <f>+ROUND(GUBERNAMENTAL!T60/1000,2)</f>
        <v>5177.3100000000004</v>
      </c>
      <c r="C63" s="41">
        <f>+ROUND(GUBERNAMENTAL!U60/1000,2)</f>
        <v>3676.94</v>
      </c>
      <c r="D63" s="41">
        <f>+ROUND(GUBERNAMENTAL!V60/1000,2)</f>
        <v>4269.3500000000004</v>
      </c>
      <c r="E63" s="41">
        <f>+ROUND(GUBERNAMENTAL!W60/1000,2)</f>
        <v>4279.55</v>
      </c>
      <c r="F63" s="41">
        <f>+ROUND(GUBERNAMENTAL!X60/1000,2)</f>
        <v>4739.0600000000004</v>
      </c>
      <c r="G63" s="41">
        <f>+ROUND(GUBERNAMENTAL!Y60/1000,2)</f>
        <v>5005.42</v>
      </c>
      <c r="H63" s="41">
        <f>+ROUND(GUBERNAMENTAL!Z60/1000,2)</f>
        <v>4708.8100000000004</v>
      </c>
      <c r="I63" s="41">
        <f>+ROUND(GUBERNAMENTAL!AA60/1000,2)</f>
        <v>4108.3599999999997</v>
      </c>
      <c r="J63" s="41">
        <f>+ROUND(GUBERNAMENTAL!AB60/1000,2)</f>
        <v>4576.03</v>
      </c>
      <c r="K63" s="41">
        <f>+ROUND(GUBERNAMENTAL!AC60/1000,2)</f>
        <v>3827.57</v>
      </c>
      <c r="L63" s="41">
        <f>+ROUND(GUBERNAMENTAL!AD60/1000,2)</f>
        <v>3879.22</v>
      </c>
      <c r="M63" s="41">
        <f>+ROUND(GUBERNAMENTAL!AE60/1000,2)</f>
        <v>5105.42</v>
      </c>
      <c r="N63" s="42">
        <f t="shared" si="7"/>
        <v>53353.04</v>
      </c>
      <c r="P63" s="68">
        <f>+N63-'[1]POA 2016 (montos)'!$N63</f>
        <v>-2578.5500000000029</v>
      </c>
    </row>
    <row r="64" spans="1:16" x14ac:dyDescent="0.2">
      <c r="A64" s="48" t="s">
        <v>68</v>
      </c>
      <c r="B64" s="41">
        <f>+ROUND(GUBERNAMENTAL!T61/1000,2)</f>
        <v>1313.63</v>
      </c>
      <c r="C64" s="41">
        <f>+ROUND(GUBERNAMENTAL!U61/1000,2)</f>
        <v>1174.3800000000001</v>
      </c>
      <c r="D64" s="41">
        <f>+ROUND(GUBERNAMENTAL!V61/1000,2)</f>
        <v>1086.5</v>
      </c>
      <c r="E64" s="41">
        <f>+ROUND(GUBERNAMENTAL!W61/1000,2)</f>
        <v>1523.94</v>
      </c>
      <c r="F64" s="41">
        <f>+ROUND(GUBERNAMENTAL!X61/1000,2)</f>
        <v>1174.0999999999999</v>
      </c>
      <c r="G64" s="41">
        <f>+ROUND(GUBERNAMENTAL!Y61/1000,2)</f>
        <v>1174.6199999999999</v>
      </c>
      <c r="H64" s="41">
        <f>+ROUND(GUBERNAMENTAL!Z61/1000,2)</f>
        <v>1212.19</v>
      </c>
      <c r="I64" s="41">
        <f>+ROUND(GUBERNAMENTAL!AA61/1000,2)</f>
        <v>1316.92</v>
      </c>
      <c r="J64" s="41">
        <f>+ROUND(GUBERNAMENTAL!AB61/1000,2)</f>
        <v>1056.3399999999999</v>
      </c>
      <c r="K64" s="41">
        <f>+ROUND(GUBERNAMENTAL!AC61/1000,2)</f>
        <v>1261.81</v>
      </c>
      <c r="L64" s="41">
        <f>+ROUND(GUBERNAMENTAL!AD61/1000,2)</f>
        <v>1166.9100000000001</v>
      </c>
      <c r="M64" s="41">
        <f>+ROUND(GUBERNAMENTAL!AE61/1000,2)</f>
        <v>2198.08</v>
      </c>
      <c r="N64" s="42">
        <f t="shared" si="7"/>
        <v>15659.42</v>
      </c>
      <c r="P64" s="68">
        <f>+N64-'[1]POA 2016 (montos)'!$N64</f>
        <v>-2754.01</v>
      </c>
    </row>
    <row r="65" spans="1:16" x14ac:dyDescent="0.2">
      <c r="A65" s="48" t="s">
        <v>69</v>
      </c>
      <c r="B65" s="41">
        <f>+ROUND(GUBERNAMENTAL!T62/1000,2)</f>
        <v>65.88</v>
      </c>
      <c r="C65" s="41">
        <f>+ROUND(GUBERNAMENTAL!U62/1000,2)</f>
        <v>309.14999999999998</v>
      </c>
      <c r="D65" s="41">
        <f>+ROUND(GUBERNAMENTAL!V62/1000,2)</f>
        <v>81.900000000000006</v>
      </c>
      <c r="E65" s="41">
        <f>+ROUND(GUBERNAMENTAL!W62/1000,2)</f>
        <v>114.68</v>
      </c>
      <c r="F65" s="41">
        <f>+ROUND(GUBERNAMENTAL!X62/1000,2)</f>
        <v>86.91</v>
      </c>
      <c r="G65" s="41">
        <f>+ROUND(GUBERNAMENTAL!Y62/1000,2)</f>
        <v>62.48</v>
      </c>
      <c r="H65" s="41">
        <f>+ROUND(GUBERNAMENTAL!Z62/1000,2)</f>
        <v>68.3</v>
      </c>
      <c r="I65" s="41">
        <f>+ROUND(GUBERNAMENTAL!AA62/1000,2)</f>
        <v>164.83</v>
      </c>
      <c r="J65" s="41">
        <f>+ROUND(GUBERNAMENTAL!AB62/1000,2)</f>
        <v>150.01</v>
      </c>
      <c r="K65" s="41">
        <f>+ROUND(GUBERNAMENTAL!AC62/1000,2)</f>
        <v>99.52</v>
      </c>
      <c r="L65" s="41">
        <f>+ROUND(GUBERNAMENTAL!AD62/1000,2)</f>
        <v>259.06</v>
      </c>
      <c r="M65" s="41">
        <f>+ROUND(GUBERNAMENTAL!AE62/1000,2)</f>
        <v>184.8</v>
      </c>
      <c r="N65" s="42">
        <f t="shared" si="7"/>
        <v>1647.5199999999998</v>
      </c>
      <c r="P65" s="68">
        <f>+N65-'[1]POA 2016 (montos)'!$N65</f>
        <v>181.55999999999972</v>
      </c>
    </row>
    <row r="66" spans="1:16" x14ac:dyDescent="0.2">
      <c r="A66" s="48" t="s">
        <v>70</v>
      </c>
      <c r="B66" s="41">
        <f>+ROUND(GUBERNAMENTAL!T63/1000,2)</f>
        <v>1611.47</v>
      </c>
      <c r="C66" s="41">
        <f>+ROUND(GUBERNAMENTAL!U63/1000,2)</f>
        <v>1166.3499999999999</v>
      </c>
      <c r="D66" s="41">
        <f>+ROUND(GUBERNAMENTAL!V63/1000,2)</f>
        <v>1130.25</v>
      </c>
      <c r="E66" s="41">
        <f>+ROUND(GUBERNAMENTAL!W63/1000,2)</f>
        <v>1711.9</v>
      </c>
      <c r="F66" s="41">
        <f>+ROUND(GUBERNAMENTAL!X63/1000,2)</f>
        <v>1514.27</v>
      </c>
      <c r="G66" s="41">
        <f>+ROUND(GUBERNAMENTAL!Y63/1000,2)</f>
        <v>1566.33</v>
      </c>
      <c r="H66" s="41">
        <f>+ROUND(GUBERNAMENTAL!Z63/1000,2)</f>
        <v>1385.22</v>
      </c>
      <c r="I66" s="41">
        <f>+ROUND(GUBERNAMENTAL!AA63/1000,2)</f>
        <v>1606.72</v>
      </c>
      <c r="J66" s="41">
        <f>+ROUND(GUBERNAMENTAL!AB63/1000,2)</f>
        <v>1221.3599999999999</v>
      </c>
      <c r="K66" s="41">
        <f>+ROUND(GUBERNAMENTAL!AC63/1000,2)</f>
        <v>957.94</v>
      </c>
      <c r="L66" s="41">
        <f>+ROUND(GUBERNAMENTAL!AD63/1000,2)</f>
        <v>1198.19</v>
      </c>
      <c r="M66" s="41">
        <f>+ROUND(GUBERNAMENTAL!AE63/1000,2)</f>
        <v>1953.85</v>
      </c>
      <c r="N66" s="42">
        <f t="shared" si="7"/>
        <v>17023.849999999999</v>
      </c>
      <c r="P66" s="68">
        <f>+N66-'[1]POA 2016 (montos)'!$N66</f>
        <v>-2481.4100000000035</v>
      </c>
    </row>
    <row r="67" spans="1:16" x14ac:dyDescent="0.2">
      <c r="A67" s="52" t="s">
        <v>71</v>
      </c>
      <c r="B67" s="41">
        <f>+ROUND(GUBERNAMENTAL!T64/1000,2)</f>
        <v>28611.77</v>
      </c>
      <c r="C67" s="41">
        <f>+ROUND(GUBERNAMENTAL!U64/1000,2)</f>
        <v>29796.22</v>
      </c>
      <c r="D67" s="41">
        <f>+ROUND(GUBERNAMENTAL!V64/1000,2)</f>
        <v>29855.25</v>
      </c>
      <c r="E67" s="41">
        <f>+ROUND(GUBERNAMENTAL!W64/1000,2)</f>
        <v>27530.54</v>
      </c>
      <c r="F67" s="41">
        <f>+ROUND(GUBERNAMENTAL!X64/1000,2)</f>
        <v>27814.01</v>
      </c>
      <c r="G67" s="41">
        <f>+ROUND(GUBERNAMENTAL!Y64/1000,2)</f>
        <v>28642.95</v>
      </c>
      <c r="H67" s="41">
        <f>+ROUND(GUBERNAMENTAL!Z64/1000,2)</f>
        <v>27083.62</v>
      </c>
      <c r="I67" s="41">
        <f>+ROUND(GUBERNAMENTAL!AA64/1000,2)</f>
        <v>24515.599999999999</v>
      </c>
      <c r="J67" s="41">
        <f>+ROUND(GUBERNAMENTAL!AB64/1000,2)</f>
        <v>23281.18</v>
      </c>
      <c r="K67" s="41">
        <f>+ROUND(GUBERNAMENTAL!AC64/1000,2)</f>
        <v>23526.03</v>
      </c>
      <c r="L67" s="41">
        <f>+ROUND(GUBERNAMENTAL!AD64/1000,2)</f>
        <v>25092.69</v>
      </c>
      <c r="M67" s="41">
        <f>+ROUND(GUBERNAMENTAL!AE64/1000,2)</f>
        <v>32316.73</v>
      </c>
      <c r="N67" s="42">
        <f t="shared" si="7"/>
        <v>328066.59000000003</v>
      </c>
      <c r="P67" s="68">
        <f>+N67-'[1]POA 2016 (montos)'!$N67</f>
        <v>18009.739999999991</v>
      </c>
    </row>
    <row r="68" spans="1:16" x14ac:dyDescent="0.2">
      <c r="A68" s="50" t="s">
        <v>72</v>
      </c>
      <c r="B68" s="45">
        <f t="shared" ref="B68:M68" si="13">SUM(B69)</f>
        <v>108.29</v>
      </c>
      <c r="C68" s="45">
        <f t="shared" si="13"/>
        <v>89.01</v>
      </c>
      <c r="D68" s="45">
        <f t="shared" si="13"/>
        <v>97.4</v>
      </c>
      <c r="E68" s="45">
        <f t="shared" si="13"/>
        <v>100.64</v>
      </c>
      <c r="F68" s="45">
        <f t="shared" si="13"/>
        <v>81.03</v>
      </c>
      <c r="G68" s="45">
        <f t="shared" si="13"/>
        <v>105.51</v>
      </c>
      <c r="H68" s="45">
        <f t="shared" si="13"/>
        <v>57.53</v>
      </c>
      <c r="I68" s="45">
        <f t="shared" si="13"/>
        <v>71.05</v>
      </c>
      <c r="J68" s="45">
        <f t="shared" si="13"/>
        <v>75.38</v>
      </c>
      <c r="K68" s="45">
        <f t="shared" si="13"/>
        <v>111.02</v>
      </c>
      <c r="L68" s="45">
        <f t="shared" si="13"/>
        <v>85.85</v>
      </c>
      <c r="M68" s="45">
        <f t="shared" si="13"/>
        <v>111.73</v>
      </c>
      <c r="N68" s="46">
        <f t="shared" si="7"/>
        <v>1094.4399999999998</v>
      </c>
      <c r="P68" s="68">
        <f>+N68-'[1]POA 2016 (montos)'!$N68</f>
        <v>-26.600000000000364</v>
      </c>
    </row>
    <row r="69" spans="1:16" x14ac:dyDescent="0.2">
      <c r="A69" s="48" t="s">
        <v>73</v>
      </c>
      <c r="B69" s="41">
        <f>+ROUND(GUBERNAMENTAL!T66/1000,2)</f>
        <v>108.29</v>
      </c>
      <c r="C69" s="41">
        <f>+ROUND(GUBERNAMENTAL!U66/1000,2)</f>
        <v>89.01</v>
      </c>
      <c r="D69" s="41">
        <f>+ROUND(GUBERNAMENTAL!V66/1000,2)</f>
        <v>97.4</v>
      </c>
      <c r="E69" s="41">
        <f>+ROUND(GUBERNAMENTAL!W66/1000,2)</f>
        <v>100.64</v>
      </c>
      <c r="F69" s="41">
        <f>+ROUND(GUBERNAMENTAL!X66/1000,2)</f>
        <v>81.03</v>
      </c>
      <c r="G69" s="41">
        <f>+ROUND(GUBERNAMENTAL!Y66/1000,2)</f>
        <v>105.51</v>
      </c>
      <c r="H69" s="41">
        <f>+ROUND(GUBERNAMENTAL!Z66/1000,2)</f>
        <v>57.53</v>
      </c>
      <c r="I69" s="41">
        <f>+ROUND(GUBERNAMENTAL!AA66/1000,2)</f>
        <v>71.05</v>
      </c>
      <c r="J69" s="41">
        <f>+ROUND(GUBERNAMENTAL!AB66/1000,2)</f>
        <v>75.38</v>
      </c>
      <c r="K69" s="41">
        <f>+ROUND(GUBERNAMENTAL!AC66/1000,2)</f>
        <v>111.02</v>
      </c>
      <c r="L69" s="41">
        <f>+ROUND(GUBERNAMENTAL!AD66/1000,2)</f>
        <v>85.85</v>
      </c>
      <c r="M69" s="41">
        <f>+ROUND(GUBERNAMENTAL!AE66/1000,2)</f>
        <v>111.73</v>
      </c>
      <c r="N69" s="42">
        <f t="shared" si="7"/>
        <v>1094.4399999999998</v>
      </c>
      <c r="P69" s="68">
        <f>+N69-'[1]POA 2016 (montos)'!$N69</f>
        <v>-26.600000000000364</v>
      </c>
    </row>
    <row r="70" spans="1:16" x14ac:dyDescent="0.2">
      <c r="A70" s="50" t="s">
        <v>74</v>
      </c>
      <c r="B70" s="45">
        <f>SUM(B71)</f>
        <v>42665.63</v>
      </c>
      <c r="C70" s="45">
        <f>SUM(C71)</f>
        <v>48455.519999999997</v>
      </c>
      <c r="D70" s="45">
        <f t="shared" ref="D70:M70" si="14">SUM(D71)</f>
        <v>45733.4</v>
      </c>
      <c r="E70" s="45">
        <f t="shared" si="14"/>
        <v>42776.23</v>
      </c>
      <c r="F70" s="45">
        <f t="shared" si="14"/>
        <v>46688.24</v>
      </c>
      <c r="G70" s="45">
        <f t="shared" si="14"/>
        <v>44322.18</v>
      </c>
      <c r="H70" s="45">
        <f t="shared" si="14"/>
        <v>43387.98</v>
      </c>
      <c r="I70" s="45">
        <f t="shared" si="14"/>
        <v>41983.28</v>
      </c>
      <c r="J70" s="45">
        <f t="shared" si="14"/>
        <v>43132.83</v>
      </c>
      <c r="K70" s="45">
        <f t="shared" si="14"/>
        <v>41058.54</v>
      </c>
      <c r="L70" s="45">
        <f t="shared" si="14"/>
        <v>40236.370000000003</v>
      </c>
      <c r="M70" s="45">
        <f t="shared" si="14"/>
        <v>55548.56</v>
      </c>
      <c r="N70" s="46">
        <f t="shared" si="7"/>
        <v>535988.76</v>
      </c>
      <c r="P70" s="68">
        <f>+N70-'[1]POA 2016 (montos)'!$N70</f>
        <v>-30082.849999999977</v>
      </c>
    </row>
    <row r="71" spans="1:16" x14ac:dyDescent="0.2">
      <c r="A71" s="48" t="s">
        <v>75</v>
      </c>
      <c r="B71" s="41">
        <f>+ROUND(GUBERNAMENTAL!T68/1000,2)</f>
        <v>42665.63</v>
      </c>
      <c r="C71" s="41">
        <f>+ROUND(GUBERNAMENTAL!U68/1000,2)</f>
        <v>48455.519999999997</v>
      </c>
      <c r="D71" s="41">
        <f>+ROUND(GUBERNAMENTAL!V68/1000,2)</f>
        <v>45733.4</v>
      </c>
      <c r="E71" s="41">
        <f>+ROUND(GUBERNAMENTAL!W68/1000,2)</f>
        <v>42776.23</v>
      </c>
      <c r="F71" s="41">
        <f>+ROUND(GUBERNAMENTAL!X68/1000,2)</f>
        <v>46688.24</v>
      </c>
      <c r="G71" s="41">
        <f>+ROUND(GUBERNAMENTAL!Y68/1000,2)</f>
        <v>44322.18</v>
      </c>
      <c r="H71" s="41">
        <f>+ROUND(GUBERNAMENTAL!Z68/1000,2)</f>
        <v>43387.98</v>
      </c>
      <c r="I71" s="41">
        <f>+ROUND(GUBERNAMENTAL!AA68/1000,2)</f>
        <v>41983.28</v>
      </c>
      <c r="J71" s="41">
        <f>+ROUND(GUBERNAMENTAL!AB68/1000,2)</f>
        <v>43132.83</v>
      </c>
      <c r="K71" s="41">
        <f>+ROUND(GUBERNAMENTAL!AC68/1000,2)</f>
        <v>41058.54</v>
      </c>
      <c r="L71" s="41">
        <f>+ROUND(GUBERNAMENTAL!AD68/1000,2)</f>
        <v>40236.370000000003</v>
      </c>
      <c r="M71" s="41">
        <f>+ROUND(GUBERNAMENTAL!AE68/1000,2)</f>
        <v>55548.56</v>
      </c>
      <c r="N71" s="42">
        <f t="shared" si="7"/>
        <v>535988.76</v>
      </c>
      <c r="P71" s="68">
        <f>+N71-'[1]POA 2016 (montos)'!$N71</f>
        <v>-30082.849999999977</v>
      </c>
    </row>
    <row r="72" spans="1:16" x14ac:dyDescent="0.2">
      <c r="A72" s="50" t="s">
        <v>76</v>
      </c>
      <c r="B72" s="45">
        <f t="shared" ref="B72:M72" si="15">SUM(B73)</f>
        <v>10.87</v>
      </c>
      <c r="C72" s="45">
        <f t="shared" si="15"/>
        <v>10.89</v>
      </c>
      <c r="D72" s="45">
        <f t="shared" si="15"/>
        <v>8.25</v>
      </c>
      <c r="E72" s="45">
        <f t="shared" si="15"/>
        <v>6.64</v>
      </c>
      <c r="F72" s="45">
        <f t="shared" si="15"/>
        <v>7.01</v>
      </c>
      <c r="G72" s="45">
        <f t="shared" si="15"/>
        <v>20.95</v>
      </c>
      <c r="H72" s="45">
        <f t="shared" si="15"/>
        <v>25.34</v>
      </c>
      <c r="I72" s="45">
        <f t="shared" si="15"/>
        <v>8.86</v>
      </c>
      <c r="J72" s="45">
        <f t="shared" si="15"/>
        <v>5.35</v>
      </c>
      <c r="K72" s="45">
        <f t="shared" si="15"/>
        <v>32.72</v>
      </c>
      <c r="L72" s="45">
        <f t="shared" si="15"/>
        <v>4.7300000000000004</v>
      </c>
      <c r="M72" s="45">
        <f t="shared" si="15"/>
        <v>35.590000000000003</v>
      </c>
      <c r="N72" s="46">
        <f t="shared" si="7"/>
        <v>177.2</v>
      </c>
      <c r="P72" s="68">
        <f>+N72-'[1]POA 2016 (montos)'!$N72</f>
        <v>-124.59999999999997</v>
      </c>
    </row>
    <row r="73" spans="1:16" x14ac:dyDescent="0.2">
      <c r="A73" s="48" t="s">
        <v>77</v>
      </c>
      <c r="B73" s="41">
        <f>+ROUND(GUBERNAMENTAL!T70/1000,2)</f>
        <v>10.87</v>
      </c>
      <c r="C73" s="41">
        <f>+ROUND(GUBERNAMENTAL!U70/1000,2)</f>
        <v>10.89</v>
      </c>
      <c r="D73" s="41">
        <f>+ROUND(GUBERNAMENTAL!V70/1000,2)</f>
        <v>8.25</v>
      </c>
      <c r="E73" s="41">
        <f>+ROUND(GUBERNAMENTAL!W70/1000,2)</f>
        <v>6.64</v>
      </c>
      <c r="F73" s="41">
        <f>+ROUND(GUBERNAMENTAL!X70/1000,2)</f>
        <v>7.01</v>
      </c>
      <c r="G73" s="41">
        <f>+ROUND(GUBERNAMENTAL!Y70/1000,2)</f>
        <v>20.95</v>
      </c>
      <c r="H73" s="41">
        <f>+ROUND(GUBERNAMENTAL!Z70/1000,2)</f>
        <v>25.34</v>
      </c>
      <c r="I73" s="41">
        <f>+ROUND(GUBERNAMENTAL!AA70/1000,2)</f>
        <v>8.86</v>
      </c>
      <c r="J73" s="41">
        <f>+ROUND(GUBERNAMENTAL!AB70/1000,2)</f>
        <v>5.35</v>
      </c>
      <c r="K73" s="41">
        <f>+ROUND(GUBERNAMENTAL!AC70/1000,2)</f>
        <v>32.72</v>
      </c>
      <c r="L73" s="41">
        <f>+ROUND(GUBERNAMENTAL!AD70/1000,2)</f>
        <v>4.7300000000000004</v>
      </c>
      <c r="M73" s="41">
        <f>+ROUND(GUBERNAMENTAL!AE70/1000,2)</f>
        <v>35.590000000000003</v>
      </c>
      <c r="N73" s="42">
        <f t="shared" si="7"/>
        <v>177.2</v>
      </c>
      <c r="P73" s="68">
        <f>+N73-'[1]POA 2016 (montos)'!$N73</f>
        <v>-124.59999999999997</v>
      </c>
    </row>
    <row r="74" spans="1:16" x14ac:dyDescent="0.2">
      <c r="A74" s="50" t="s">
        <v>78</v>
      </c>
      <c r="B74" s="45">
        <f t="shared" ref="B74:M74" si="16">SUM(B75:B80)</f>
        <v>0</v>
      </c>
      <c r="C74" s="45">
        <f t="shared" si="16"/>
        <v>0</v>
      </c>
      <c r="D74" s="45">
        <f t="shared" si="16"/>
        <v>0</v>
      </c>
      <c r="E74" s="45">
        <f t="shared" si="16"/>
        <v>0</v>
      </c>
      <c r="F74" s="45">
        <f t="shared" si="16"/>
        <v>0</v>
      </c>
      <c r="G74" s="45">
        <f t="shared" si="16"/>
        <v>0</v>
      </c>
      <c r="H74" s="45">
        <f t="shared" si="16"/>
        <v>0</v>
      </c>
      <c r="I74" s="45">
        <f t="shared" si="16"/>
        <v>0</v>
      </c>
      <c r="J74" s="45">
        <f t="shared" si="16"/>
        <v>0</v>
      </c>
      <c r="K74" s="45">
        <f t="shared" si="16"/>
        <v>0</v>
      </c>
      <c r="L74" s="45">
        <f t="shared" si="16"/>
        <v>0</v>
      </c>
      <c r="M74" s="45">
        <f t="shared" si="16"/>
        <v>0</v>
      </c>
      <c r="N74" s="46">
        <f t="shared" si="7"/>
        <v>0</v>
      </c>
      <c r="P74" s="68">
        <f>+N74-'[1]POA 2016 (montos)'!$N74</f>
        <v>0</v>
      </c>
    </row>
    <row r="75" spans="1:16" x14ac:dyDescent="0.2">
      <c r="A75" s="40" t="s">
        <v>79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2">
        <f t="shared" si="7"/>
        <v>0</v>
      </c>
      <c r="P75" s="68">
        <f>+N75-'[1]POA 2016 (montos)'!$N75</f>
        <v>0</v>
      </c>
    </row>
    <row r="76" spans="1:16" x14ac:dyDescent="0.2">
      <c r="A76" s="40" t="s">
        <v>80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2">
        <f t="shared" si="7"/>
        <v>0</v>
      </c>
      <c r="P76" s="68">
        <f>+N76-'[1]POA 2016 (montos)'!$N76</f>
        <v>0</v>
      </c>
    </row>
    <row r="77" spans="1:16" x14ac:dyDescent="0.2">
      <c r="A77" s="40" t="s">
        <v>81</v>
      </c>
      <c r="B77" s="41">
        <v>0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2">
        <f t="shared" si="7"/>
        <v>0</v>
      </c>
      <c r="P77" s="68">
        <f>+N77-'[1]POA 2016 (montos)'!$N77</f>
        <v>0</v>
      </c>
    </row>
    <row r="78" spans="1:16" x14ac:dyDescent="0.2">
      <c r="A78" s="40" t="s">
        <v>82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2">
        <f t="shared" si="7"/>
        <v>0</v>
      </c>
      <c r="P78" s="68">
        <f>+N78-'[1]POA 2016 (montos)'!$N78</f>
        <v>0</v>
      </c>
    </row>
    <row r="79" spans="1:16" x14ac:dyDescent="0.2">
      <c r="A79" s="40" t="s">
        <v>83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2">
        <f t="shared" si="7"/>
        <v>0</v>
      </c>
      <c r="P79" s="68">
        <f>+N79-'[1]POA 2016 (montos)'!$N79</f>
        <v>0</v>
      </c>
    </row>
    <row r="80" spans="1:16" x14ac:dyDescent="0.2">
      <c r="A80" s="40" t="s">
        <v>84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2">
        <f t="shared" si="7"/>
        <v>0</v>
      </c>
      <c r="P80" s="68">
        <f>+N80-'[1]POA 2016 (montos)'!$N80</f>
        <v>0</v>
      </c>
    </row>
    <row r="81" spans="1:16" x14ac:dyDescent="0.2">
      <c r="A81" s="53" t="s">
        <v>85</v>
      </c>
      <c r="B81" s="54">
        <f t="shared" ref="B81:M81" si="17">SUM(B82:B83)</f>
        <v>2422.17</v>
      </c>
      <c r="C81" s="54">
        <f t="shared" si="17"/>
        <v>1944.38</v>
      </c>
      <c r="D81" s="54">
        <f t="shared" si="17"/>
        <v>2305.9499999999998</v>
      </c>
      <c r="E81" s="54">
        <f t="shared" si="17"/>
        <v>2071.11</v>
      </c>
      <c r="F81" s="54">
        <f t="shared" si="17"/>
        <v>1801.16</v>
      </c>
      <c r="G81" s="54">
        <f t="shared" si="17"/>
        <v>1874.82</v>
      </c>
      <c r="H81" s="54">
        <f t="shared" si="17"/>
        <v>1715.55</v>
      </c>
      <c r="I81" s="54">
        <f t="shared" si="17"/>
        <v>1952.22</v>
      </c>
      <c r="J81" s="54">
        <f t="shared" si="17"/>
        <v>2070.9699999999998</v>
      </c>
      <c r="K81" s="54">
        <f t="shared" si="17"/>
        <v>1808.98</v>
      </c>
      <c r="L81" s="54">
        <f t="shared" si="17"/>
        <v>2327.06</v>
      </c>
      <c r="M81" s="54">
        <f t="shared" si="17"/>
        <v>2103.13</v>
      </c>
      <c r="N81" s="55">
        <f t="shared" si="7"/>
        <v>24397.5</v>
      </c>
      <c r="P81" s="68">
        <f>+N81-'[1]POA 2016 (montos)'!$N81</f>
        <v>-2848.130000000001</v>
      </c>
    </row>
    <row r="82" spans="1:16" x14ac:dyDescent="0.2">
      <c r="A82" s="48" t="s">
        <v>86</v>
      </c>
      <c r="B82" s="41">
        <f>+ROUND(GUBERNAMENTAL!T79/1000,2)</f>
        <v>2422.17</v>
      </c>
      <c r="C82" s="41">
        <f>+ROUND(GUBERNAMENTAL!U79/1000,2)</f>
        <v>1944.38</v>
      </c>
      <c r="D82" s="41">
        <f>+ROUND(GUBERNAMENTAL!V79/1000,2)</f>
        <v>2305.9499999999998</v>
      </c>
      <c r="E82" s="41">
        <f>+ROUND(GUBERNAMENTAL!W79/1000,2)</f>
        <v>2071.11</v>
      </c>
      <c r="F82" s="41">
        <f>+ROUND(GUBERNAMENTAL!X79/1000,2)</f>
        <v>1801.16</v>
      </c>
      <c r="G82" s="41">
        <f>+ROUND(GUBERNAMENTAL!Y79/1000,2)</f>
        <v>1874.82</v>
      </c>
      <c r="H82" s="41">
        <f>+ROUND(GUBERNAMENTAL!Z79/1000,2)</f>
        <v>1715.55</v>
      </c>
      <c r="I82" s="41">
        <f>+ROUND(GUBERNAMENTAL!AA79/1000,2)</f>
        <v>1952.22</v>
      </c>
      <c r="J82" s="41">
        <f>+ROUND(GUBERNAMENTAL!AB79/1000,2)</f>
        <v>2070.9699999999998</v>
      </c>
      <c r="K82" s="41">
        <f>+ROUND(GUBERNAMENTAL!AC79/1000,2)</f>
        <v>1808.98</v>
      </c>
      <c r="L82" s="41">
        <f>+ROUND(GUBERNAMENTAL!AD79/1000,2)</f>
        <v>2327.06</v>
      </c>
      <c r="M82" s="41">
        <f>+ROUND(GUBERNAMENTAL!AE79/1000,2)</f>
        <v>2103.13</v>
      </c>
      <c r="N82" s="42">
        <f t="shared" si="7"/>
        <v>24397.5</v>
      </c>
      <c r="P82" s="68">
        <f>+N82-'[1]POA 2016 (montos)'!$N82</f>
        <v>-2843.9300000000039</v>
      </c>
    </row>
    <row r="83" spans="1:16" x14ac:dyDescent="0.2">
      <c r="A83" s="48" t="s">
        <v>87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2">
        <f t="shared" si="7"/>
        <v>0</v>
      </c>
      <c r="P83" s="68">
        <f>+N83-'[1]POA 2016 (montos)'!$N83</f>
        <v>-4.1999999999999993</v>
      </c>
    </row>
    <row r="84" spans="1:16" x14ac:dyDescent="0.2">
      <c r="A84" s="50" t="s">
        <v>88</v>
      </c>
      <c r="B84" s="54">
        <f t="shared" ref="B84:M84" si="18">SUM(B85)</f>
        <v>4.0199999999999996</v>
      </c>
      <c r="C84" s="54">
        <f t="shared" si="18"/>
        <v>57.66</v>
      </c>
      <c r="D84" s="54">
        <f t="shared" si="18"/>
        <v>0</v>
      </c>
      <c r="E84" s="54">
        <f t="shared" si="18"/>
        <v>5.9</v>
      </c>
      <c r="F84" s="54">
        <f t="shared" si="18"/>
        <v>5.65</v>
      </c>
      <c r="G84" s="54">
        <f t="shared" si="18"/>
        <v>18.16</v>
      </c>
      <c r="H84" s="54">
        <f t="shared" si="18"/>
        <v>52.34</v>
      </c>
      <c r="I84" s="54">
        <f t="shared" si="18"/>
        <v>7.1</v>
      </c>
      <c r="J84" s="54">
        <f t="shared" si="18"/>
        <v>11.97</v>
      </c>
      <c r="K84" s="54">
        <f t="shared" si="18"/>
        <v>23.44</v>
      </c>
      <c r="L84" s="54">
        <f t="shared" si="18"/>
        <v>0</v>
      </c>
      <c r="M84" s="54">
        <f t="shared" si="18"/>
        <v>9.7799999999999994</v>
      </c>
      <c r="N84" s="55">
        <f t="shared" si="7"/>
        <v>196.02</v>
      </c>
      <c r="P84" s="68">
        <f>+N84-'[1]POA 2016 (montos)'!$N84</f>
        <v>-190.25999999999996</v>
      </c>
    </row>
    <row r="85" spans="1:16" x14ac:dyDescent="0.2">
      <c r="A85" s="51" t="s">
        <v>89</v>
      </c>
      <c r="B85" s="41">
        <f>+ROUND(GUBERNAMENTAL!T82/1000,2)</f>
        <v>4.0199999999999996</v>
      </c>
      <c r="C85" s="41">
        <f>+ROUND(GUBERNAMENTAL!U82/1000,2)</f>
        <v>57.66</v>
      </c>
      <c r="D85" s="41">
        <f>+ROUND(GUBERNAMENTAL!V82/1000,2)</f>
        <v>0</v>
      </c>
      <c r="E85" s="41">
        <f>+ROUND(GUBERNAMENTAL!W82/1000,2)</f>
        <v>5.9</v>
      </c>
      <c r="F85" s="41">
        <f>+ROUND(GUBERNAMENTAL!X82/1000,2)</f>
        <v>5.65</v>
      </c>
      <c r="G85" s="41">
        <f>+ROUND(GUBERNAMENTAL!Y82/1000,2)</f>
        <v>18.16</v>
      </c>
      <c r="H85" s="41">
        <f>+ROUND(GUBERNAMENTAL!Z82/1000,2)</f>
        <v>52.34</v>
      </c>
      <c r="I85" s="41">
        <f>+ROUND(GUBERNAMENTAL!AA82/1000,2)</f>
        <v>7.1</v>
      </c>
      <c r="J85" s="41">
        <f>+ROUND(GUBERNAMENTAL!AB82/1000,2)</f>
        <v>11.97</v>
      </c>
      <c r="K85" s="41">
        <f>+ROUND(GUBERNAMENTAL!AC82/1000,2)</f>
        <v>23.44</v>
      </c>
      <c r="L85" s="41">
        <f>+ROUND(GUBERNAMENTAL!AD82/1000,2)</f>
        <v>0</v>
      </c>
      <c r="M85" s="41">
        <f>+ROUND(GUBERNAMENTAL!AE82/1000,2)</f>
        <v>9.7799999999999994</v>
      </c>
      <c r="N85" s="42">
        <f t="shared" si="7"/>
        <v>196.02</v>
      </c>
      <c r="P85" s="68">
        <f>+N85-'[1]POA 2016 (montos)'!$N85</f>
        <v>-190.25999999999996</v>
      </c>
    </row>
    <row r="86" spans="1:16" x14ac:dyDescent="0.2">
      <c r="A86" s="37" t="s">
        <v>90</v>
      </c>
      <c r="B86" s="56">
        <f>SUM(B87+B90+B91+B94)</f>
        <v>23.42</v>
      </c>
      <c r="C86" s="56">
        <f t="shared" ref="C86:M86" si="19">SUM(C87+C90+C91+C94)</f>
        <v>8.66</v>
      </c>
      <c r="D86" s="56">
        <f t="shared" si="19"/>
        <v>10.37</v>
      </c>
      <c r="E86" s="56">
        <f t="shared" si="19"/>
        <v>23.9</v>
      </c>
      <c r="F86" s="56">
        <f t="shared" si="19"/>
        <v>18.86</v>
      </c>
      <c r="G86" s="56">
        <f t="shared" si="19"/>
        <v>19.880000000000003</v>
      </c>
      <c r="H86" s="56">
        <f t="shared" si="19"/>
        <v>14.83</v>
      </c>
      <c r="I86" s="56">
        <f t="shared" si="19"/>
        <v>25.57</v>
      </c>
      <c r="J86" s="56">
        <f t="shared" si="19"/>
        <v>4.8</v>
      </c>
      <c r="K86" s="56">
        <f t="shared" si="19"/>
        <v>23.43</v>
      </c>
      <c r="L86" s="56">
        <f t="shared" si="19"/>
        <v>12.040000000000001</v>
      </c>
      <c r="M86" s="56">
        <f t="shared" si="19"/>
        <v>26.130000000000003</v>
      </c>
      <c r="N86" s="57">
        <f t="shared" si="7"/>
        <v>211.89000000000001</v>
      </c>
      <c r="P86" s="68">
        <f>+N86-'[1]POA 2016 (montos)'!$N86</f>
        <v>-18.959999999999951</v>
      </c>
    </row>
    <row r="87" spans="1:16" x14ac:dyDescent="0.2">
      <c r="A87" s="48" t="s">
        <v>91</v>
      </c>
      <c r="B87" s="54">
        <f t="shared" ref="B87:M87" si="20">+B88+B89</f>
        <v>0</v>
      </c>
      <c r="C87" s="54">
        <f t="shared" si="20"/>
        <v>0</v>
      </c>
      <c r="D87" s="54">
        <f t="shared" si="20"/>
        <v>2.77</v>
      </c>
      <c r="E87" s="54">
        <f t="shared" si="20"/>
        <v>8.91</v>
      </c>
      <c r="F87" s="54">
        <f t="shared" si="20"/>
        <v>10.199999999999999</v>
      </c>
      <c r="G87" s="54">
        <f t="shared" si="20"/>
        <v>12.280000000000001</v>
      </c>
      <c r="H87" s="54">
        <f t="shared" si="20"/>
        <v>0.36</v>
      </c>
      <c r="I87" s="54">
        <f t="shared" si="20"/>
        <v>0.36</v>
      </c>
      <c r="J87" s="54">
        <f t="shared" si="20"/>
        <v>0.36</v>
      </c>
      <c r="K87" s="54">
        <f t="shared" si="20"/>
        <v>0.11</v>
      </c>
      <c r="L87" s="54">
        <f t="shared" si="20"/>
        <v>0</v>
      </c>
      <c r="M87" s="54">
        <f t="shared" si="20"/>
        <v>2.71</v>
      </c>
      <c r="N87" s="55">
        <f t="shared" si="7"/>
        <v>38.059999999999995</v>
      </c>
      <c r="P87" s="68">
        <f>+N87-'[1]POA 2016 (montos)'!$N87</f>
        <v>-30.420000000000009</v>
      </c>
    </row>
    <row r="88" spans="1:16" x14ac:dyDescent="0.2">
      <c r="A88" s="40" t="s">
        <v>92</v>
      </c>
      <c r="B88" s="41">
        <f>+ROUND('PROPIA Y SOCIAL'!T11/1000,2)</f>
        <v>0</v>
      </c>
      <c r="C88" s="41">
        <f>+ROUND('PROPIA Y SOCIAL'!U11/1000,2)</f>
        <v>0</v>
      </c>
      <c r="D88" s="41">
        <f>+ROUND('PROPIA Y SOCIAL'!V11/1000,2)</f>
        <v>2.3199999999999998</v>
      </c>
      <c r="E88" s="41">
        <f>+ROUND('PROPIA Y SOCIAL'!W11/1000,2)</f>
        <v>0</v>
      </c>
      <c r="F88" s="41">
        <f>+ROUND('PROPIA Y SOCIAL'!X11/1000,2)</f>
        <v>0.36</v>
      </c>
      <c r="G88" s="41">
        <f>+ROUND('PROPIA Y SOCIAL'!Y11/1000,2)</f>
        <v>7.86</v>
      </c>
      <c r="H88" s="41">
        <f>+ROUND('PROPIA Y SOCIAL'!Z11/1000,2)</f>
        <v>0.36</v>
      </c>
      <c r="I88" s="41">
        <f>+ROUND('PROPIA Y SOCIAL'!AA11/1000,2)</f>
        <v>0.36</v>
      </c>
      <c r="J88" s="41">
        <f>+ROUND('PROPIA Y SOCIAL'!AB11/1000,2)</f>
        <v>0.36</v>
      </c>
      <c r="K88" s="41">
        <f>+ROUND('PROPIA Y SOCIAL'!AC11/1000,2)</f>
        <v>0</v>
      </c>
      <c r="L88" s="41">
        <f>+ROUND('PROPIA Y SOCIAL'!AD11/1000,2)</f>
        <v>0</v>
      </c>
      <c r="M88" s="41">
        <f>+ROUND('PROPIA Y SOCIAL'!AE11/1000,2)</f>
        <v>2.71</v>
      </c>
      <c r="N88" s="42">
        <f t="shared" si="7"/>
        <v>14.329999999999998</v>
      </c>
      <c r="P88" s="68">
        <f>+N88-'[1]POA 2016 (montos)'!$N88</f>
        <v>-54.150000000000006</v>
      </c>
    </row>
    <row r="89" spans="1:16" x14ac:dyDescent="0.2">
      <c r="A89" s="40" t="s">
        <v>93</v>
      </c>
      <c r="B89" s="41">
        <f>+ROUND('PROPIA Y SOCIAL'!T12/1000,2)</f>
        <v>0</v>
      </c>
      <c r="C89" s="41">
        <f>+ROUND('PROPIA Y SOCIAL'!U12/1000,2)</f>
        <v>0</v>
      </c>
      <c r="D89" s="41">
        <f>+ROUND('PROPIA Y SOCIAL'!V12/1000,2)</f>
        <v>0.45</v>
      </c>
      <c r="E89" s="41">
        <f>+ROUND('PROPIA Y SOCIAL'!W12/1000,2)</f>
        <v>8.91</v>
      </c>
      <c r="F89" s="41">
        <f>+ROUND('PROPIA Y SOCIAL'!X12/1000,2)</f>
        <v>9.84</v>
      </c>
      <c r="G89" s="41">
        <f>+ROUND('PROPIA Y SOCIAL'!Y12/1000,2)</f>
        <v>4.42</v>
      </c>
      <c r="H89" s="41">
        <f>+ROUND('PROPIA Y SOCIAL'!Z12/1000,2)</f>
        <v>0</v>
      </c>
      <c r="I89" s="41">
        <f>+ROUND('PROPIA Y SOCIAL'!AA12/1000,2)</f>
        <v>0</v>
      </c>
      <c r="J89" s="41">
        <f>+ROUND('PROPIA Y SOCIAL'!AB12/1000,2)</f>
        <v>0</v>
      </c>
      <c r="K89" s="41">
        <f>+ROUND('PROPIA Y SOCIAL'!AC12/1000,2)</f>
        <v>0.11</v>
      </c>
      <c r="L89" s="41">
        <f>+ROUND('PROPIA Y SOCIAL'!AD12/1000,2)</f>
        <v>0</v>
      </c>
      <c r="M89" s="41">
        <f>+ROUND('PROPIA Y SOCIAL'!AE12/1000,2)</f>
        <v>0</v>
      </c>
      <c r="N89" s="42">
        <f t="shared" si="7"/>
        <v>23.729999999999997</v>
      </c>
      <c r="P89" s="68">
        <f>+N89-'[1]POA 2016 (montos)'!$N89</f>
        <v>23.729999999999997</v>
      </c>
    </row>
    <row r="90" spans="1:16" x14ac:dyDescent="0.2">
      <c r="A90" s="48" t="s">
        <v>94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2">
        <f t="shared" si="7"/>
        <v>0</v>
      </c>
      <c r="P90" s="68">
        <f>+N90-'[1]POA 2016 (montos)'!$N90</f>
        <v>-2.2000000000000002</v>
      </c>
    </row>
    <row r="91" spans="1:16" x14ac:dyDescent="0.2">
      <c r="A91" s="58" t="s">
        <v>95</v>
      </c>
      <c r="B91" s="54">
        <f t="shared" ref="B91:M91" si="21">SUM(B92+B93)</f>
        <v>21.09</v>
      </c>
      <c r="C91" s="54">
        <f t="shared" si="21"/>
        <v>6.33</v>
      </c>
      <c r="D91" s="54">
        <f t="shared" si="21"/>
        <v>5.27</v>
      </c>
      <c r="E91" s="54">
        <f t="shared" si="21"/>
        <v>12.66</v>
      </c>
      <c r="F91" s="54">
        <f t="shared" si="21"/>
        <v>6.33</v>
      </c>
      <c r="G91" s="54">
        <f t="shared" si="21"/>
        <v>5.27</v>
      </c>
      <c r="H91" s="54">
        <f t="shared" si="21"/>
        <v>12.14</v>
      </c>
      <c r="I91" s="54">
        <f t="shared" si="21"/>
        <v>22.88</v>
      </c>
      <c r="J91" s="54">
        <f t="shared" si="21"/>
        <v>2.11</v>
      </c>
      <c r="K91" s="54">
        <f t="shared" si="21"/>
        <v>20.99</v>
      </c>
      <c r="L91" s="54">
        <f t="shared" si="21"/>
        <v>9.7100000000000009</v>
      </c>
      <c r="M91" s="54">
        <f t="shared" si="21"/>
        <v>21.09</v>
      </c>
      <c r="N91" s="55">
        <f t="shared" si="7"/>
        <v>145.86999999999998</v>
      </c>
      <c r="P91" s="68">
        <f>+N91-'[1]POA 2016 (montos)'!$N91</f>
        <v>20.869999999999962</v>
      </c>
    </row>
    <row r="92" spans="1:16" x14ac:dyDescent="0.2">
      <c r="A92" s="58" t="s">
        <v>96</v>
      </c>
      <c r="B92" s="41">
        <f>+ROUND('PROPIA Y SOCIAL'!T15/1000,2)</f>
        <v>21.09</v>
      </c>
      <c r="C92" s="41">
        <f>+ROUND('PROPIA Y SOCIAL'!U15/1000,2)</f>
        <v>6.33</v>
      </c>
      <c r="D92" s="41">
        <f>+ROUND('PROPIA Y SOCIAL'!V15/1000,2)</f>
        <v>5.27</v>
      </c>
      <c r="E92" s="41">
        <f>+ROUND('PROPIA Y SOCIAL'!W15/1000,2)</f>
        <v>12.66</v>
      </c>
      <c r="F92" s="41">
        <f>+ROUND('PROPIA Y SOCIAL'!X15/1000,2)</f>
        <v>6.33</v>
      </c>
      <c r="G92" s="41">
        <f>+ROUND('PROPIA Y SOCIAL'!Y15/1000,2)</f>
        <v>5.27</v>
      </c>
      <c r="H92" s="41">
        <f>+ROUND('PROPIA Y SOCIAL'!Z15/1000,2)</f>
        <v>12.14</v>
      </c>
      <c r="I92" s="41">
        <f>+ROUND('PROPIA Y SOCIAL'!AA15/1000,2)</f>
        <v>22.88</v>
      </c>
      <c r="J92" s="41">
        <f>+ROUND('PROPIA Y SOCIAL'!AB15/1000,2)</f>
        <v>2.11</v>
      </c>
      <c r="K92" s="41">
        <f>+ROUND('PROPIA Y SOCIAL'!AC15/1000,2)</f>
        <v>20.99</v>
      </c>
      <c r="L92" s="41">
        <f>+ROUND('PROPIA Y SOCIAL'!AD15/1000,2)</f>
        <v>9.7100000000000009</v>
      </c>
      <c r="M92" s="41">
        <f>+ROUND('PROPIA Y SOCIAL'!AE15/1000,2)</f>
        <v>21.09</v>
      </c>
      <c r="N92" s="42">
        <f t="shared" si="7"/>
        <v>145.86999999999998</v>
      </c>
      <c r="P92" s="68">
        <f>+N92-'[1]POA 2016 (montos)'!$N92</f>
        <v>20.869999999999962</v>
      </c>
    </row>
    <row r="93" spans="1:16" x14ac:dyDescent="0.2">
      <c r="A93" s="58" t="s">
        <v>99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2">
        <f t="shared" si="7"/>
        <v>0</v>
      </c>
      <c r="P93" s="68">
        <f>+N93-'[1]POA 2016 (montos)'!$N93</f>
        <v>0</v>
      </c>
    </row>
    <row r="94" spans="1:16" x14ac:dyDescent="0.2">
      <c r="A94" s="58" t="s">
        <v>100</v>
      </c>
      <c r="B94" s="41">
        <f>+ROUND('PROPIA Y SOCIAL'!T19/1000,2)</f>
        <v>2.33</v>
      </c>
      <c r="C94" s="41">
        <f>+ROUND('PROPIA Y SOCIAL'!U19/1000,2)</f>
        <v>2.33</v>
      </c>
      <c r="D94" s="41">
        <f>+ROUND('PROPIA Y SOCIAL'!V19/1000,2)</f>
        <v>2.33</v>
      </c>
      <c r="E94" s="41">
        <f>+ROUND('PROPIA Y SOCIAL'!W19/1000,2)</f>
        <v>2.33</v>
      </c>
      <c r="F94" s="41">
        <f>+ROUND('PROPIA Y SOCIAL'!X19/1000,2)</f>
        <v>2.33</v>
      </c>
      <c r="G94" s="41">
        <f>+ROUND('PROPIA Y SOCIAL'!Y19/1000,2)</f>
        <v>2.33</v>
      </c>
      <c r="H94" s="41">
        <f>+ROUND('PROPIA Y SOCIAL'!Z19/1000,2)</f>
        <v>2.33</v>
      </c>
      <c r="I94" s="41">
        <f>+ROUND('PROPIA Y SOCIAL'!AA19/1000,2)</f>
        <v>2.33</v>
      </c>
      <c r="J94" s="41">
        <f>+ROUND('PROPIA Y SOCIAL'!AB19/1000,2)</f>
        <v>2.33</v>
      </c>
      <c r="K94" s="41">
        <f>+ROUND('PROPIA Y SOCIAL'!AC19/1000,2)</f>
        <v>2.33</v>
      </c>
      <c r="L94" s="41">
        <f>+ROUND('PROPIA Y SOCIAL'!AD19/1000,2)</f>
        <v>2.33</v>
      </c>
      <c r="M94" s="41">
        <f>+ROUND('PROPIA Y SOCIAL'!AE19/1000,2)</f>
        <v>2.33</v>
      </c>
      <c r="N94" s="42">
        <f t="shared" si="7"/>
        <v>27.959999999999994</v>
      </c>
      <c r="P94" s="68">
        <f>+N94-'[1]POA 2016 (montos)'!$N94</f>
        <v>-7.210000000000008</v>
      </c>
    </row>
    <row r="95" spans="1:16" ht="3.9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1"/>
    </row>
    <row r="96" spans="1:16" x14ac:dyDescent="0.2">
      <c r="A96" s="37" t="s">
        <v>101</v>
      </c>
      <c r="B96" s="56">
        <f>SUM(B97+B98+B102+B105)</f>
        <v>14.15</v>
      </c>
      <c r="C96" s="56">
        <f t="shared" ref="C96:M96" si="22">SUM(C97+C98+C102+C105)</f>
        <v>30.68</v>
      </c>
      <c r="D96" s="56">
        <f t="shared" si="22"/>
        <v>10.34</v>
      </c>
      <c r="E96" s="56">
        <f t="shared" si="22"/>
        <v>17.79</v>
      </c>
      <c r="F96" s="56">
        <f t="shared" si="22"/>
        <v>2.7800000000000002</v>
      </c>
      <c r="G96" s="56">
        <f t="shared" si="22"/>
        <v>22.369999999999997</v>
      </c>
      <c r="H96" s="56">
        <f t="shared" si="22"/>
        <v>2.0700000000000003</v>
      </c>
      <c r="I96" s="56">
        <f t="shared" si="22"/>
        <v>49.259999999999991</v>
      </c>
      <c r="J96" s="56">
        <f t="shared" si="22"/>
        <v>61.85</v>
      </c>
      <c r="K96" s="56">
        <f t="shared" si="22"/>
        <v>39.440000000000005</v>
      </c>
      <c r="L96" s="56">
        <f t="shared" si="22"/>
        <v>3.94</v>
      </c>
      <c r="M96" s="56">
        <f t="shared" si="22"/>
        <v>9.4499999999999993</v>
      </c>
      <c r="N96" s="57">
        <f t="shared" ref="N96:N103" si="23">SUM(B96:M96)</f>
        <v>264.12</v>
      </c>
      <c r="P96" s="68">
        <f>+N96-'[1]POA 2016 (montos)'!$N96</f>
        <v>50.409999999999911</v>
      </c>
    </row>
    <row r="97" spans="1:16" x14ac:dyDescent="0.2">
      <c r="A97" s="40" t="s">
        <v>102</v>
      </c>
      <c r="B97" s="41">
        <v>0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2">
        <f t="shared" si="23"/>
        <v>0</v>
      </c>
      <c r="P97" s="68">
        <f>+N97-'[1]POA 2016 (montos)'!$N97</f>
        <v>-13.71</v>
      </c>
    </row>
    <row r="98" spans="1:16" x14ac:dyDescent="0.2">
      <c r="A98" s="40" t="s">
        <v>103</v>
      </c>
      <c r="B98" s="54">
        <f t="shared" ref="B98:M98" si="24">SUM(B99:B101)</f>
        <v>1.39</v>
      </c>
      <c r="C98" s="54">
        <f t="shared" si="24"/>
        <v>0</v>
      </c>
      <c r="D98" s="54">
        <f t="shared" si="24"/>
        <v>4.1500000000000004</v>
      </c>
      <c r="E98" s="54">
        <f t="shared" si="24"/>
        <v>5.71</v>
      </c>
      <c r="F98" s="54">
        <f t="shared" si="24"/>
        <v>0.06</v>
      </c>
      <c r="G98" s="54">
        <f t="shared" si="24"/>
        <v>18.22</v>
      </c>
      <c r="H98" s="54">
        <f t="shared" si="24"/>
        <v>0.48</v>
      </c>
      <c r="I98" s="54">
        <f t="shared" si="24"/>
        <v>33.459999999999994</v>
      </c>
      <c r="J98" s="54">
        <f t="shared" si="24"/>
        <v>56.72</v>
      </c>
      <c r="K98" s="54">
        <f t="shared" si="24"/>
        <v>2.31</v>
      </c>
      <c r="L98" s="54">
        <f t="shared" si="24"/>
        <v>0.32</v>
      </c>
      <c r="M98" s="54">
        <f t="shared" si="24"/>
        <v>7.49</v>
      </c>
      <c r="N98" s="55">
        <f t="shared" si="23"/>
        <v>130.31</v>
      </c>
      <c r="P98" s="68">
        <f>+N98-'[1]POA 2016 (montos)'!$N98</f>
        <v>80.309999999999988</v>
      </c>
    </row>
    <row r="99" spans="1:16" x14ac:dyDescent="0.2">
      <c r="A99" s="40" t="s">
        <v>104</v>
      </c>
      <c r="B99" s="41">
        <f>+ROUND('PROPIA Y SOCIAL'!T24/1000,2)</f>
        <v>1.39</v>
      </c>
      <c r="C99" s="41">
        <f>+ROUND('PROPIA Y SOCIAL'!U24/1000,2)</f>
        <v>0</v>
      </c>
      <c r="D99" s="41">
        <f>+ROUND('PROPIA Y SOCIAL'!V24/1000,2)</f>
        <v>0</v>
      </c>
      <c r="E99" s="41">
        <f>+ROUND('PROPIA Y SOCIAL'!W24/1000,2)</f>
        <v>0</v>
      </c>
      <c r="F99" s="41">
        <f>+ROUND('PROPIA Y SOCIAL'!X24/1000,2)</f>
        <v>0</v>
      </c>
      <c r="G99" s="41">
        <f>+ROUND('PROPIA Y SOCIAL'!Y24/1000,2)</f>
        <v>15.07</v>
      </c>
      <c r="H99" s="41">
        <f>+ROUND('PROPIA Y SOCIAL'!Z24/1000,2)</f>
        <v>0</v>
      </c>
      <c r="I99" s="41">
        <f>+ROUND('PROPIA Y SOCIAL'!AA24/1000,2)</f>
        <v>17.989999999999998</v>
      </c>
      <c r="J99" s="41">
        <f>+ROUND('PROPIA Y SOCIAL'!AB24/1000,2)</f>
        <v>42.94</v>
      </c>
      <c r="K99" s="41">
        <f>+ROUND('PROPIA Y SOCIAL'!AC24/1000,2)</f>
        <v>0</v>
      </c>
      <c r="L99" s="41">
        <f>+ROUND('PROPIA Y SOCIAL'!AD24/1000,2)</f>
        <v>0</v>
      </c>
      <c r="M99" s="41">
        <f>+ROUND('PROPIA Y SOCIAL'!AE24/1000,2)</f>
        <v>7.24</v>
      </c>
      <c r="N99" s="42">
        <f t="shared" si="23"/>
        <v>84.63</v>
      </c>
      <c r="O99" s="62"/>
      <c r="P99" s="68">
        <f>+N99-'[1]POA 2016 (montos)'!$N99</f>
        <v>54.629999999999995</v>
      </c>
    </row>
    <row r="100" spans="1:16" x14ac:dyDescent="0.2">
      <c r="A100" s="40" t="s">
        <v>105</v>
      </c>
      <c r="B100" s="41">
        <f>+ROUND('PROPIA Y SOCIAL'!T25/1000,2)</f>
        <v>0</v>
      </c>
      <c r="C100" s="41">
        <f>+ROUND('PROPIA Y SOCIAL'!U25/1000,2)</f>
        <v>0</v>
      </c>
      <c r="D100" s="41">
        <f>+ROUND('PROPIA Y SOCIAL'!V25/1000,2)</f>
        <v>2.67</v>
      </c>
      <c r="E100" s="41">
        <f>+ROUND('PROPIA Y SOCIAL'!W25/1000,2)</f>
        <v>5.71</v>
      </c>
      <c r="F100" s="41">
        <f>+ROUND('PROPIA Y SOCIAL'!X25/1000,2)</f>
        <v>0.06</v>
      </c>
      <c r="G100" s="41">
        <f>+ROUND('PROPIA Y SOCIAL'!Y25/1000,2)</f>
        <v>3.15</v>
      </c>
      <c r="H100" s="41">
        <f>+ROUND('PROPIA Y SOCIAL'!Z25/1000,2)</f>
        <v>0.48</v>
      </c>
      <c r="I100" s="41">
        <f>+ROUND('PROPIA Y SOCIAL'!AA25/1000,2)</f>
        <v>11.42</v>
      </c>
      <c r="J100" s="41">
        <f>+ROUND('PROPIA Y SOCIAL'!AB25/1000,2)</f>
        <v>2.75</v>
      </c>
      <c r="K100" s="41">
        <f>+ROUND('PROPIA Y SOCIAL'!AC25/1000,2)</f>
        <v>1.24</v>
      </c>
      <c r="L100" s="41">
        <f>+ROUND('PROPIA Y SOCIAL'!AD25/1000,2)</f>
        <v>0</v>
      </c>
      <c r="M100" s="41">
        <f>+ROUND('PROPIA Y SOCIAL'!AE25/1000,2)</f>
        <v>0.25</v>
      </c>
      <c r="N100" s="42">
        <f t="shared" si="23"/>
        <v>27.73</v>
      </c>
      <c r="P100" s="68">
        <f>+N100-'[1]POA 2016 (montos)'!$N100</f>
        <v>27.73</v>
      </c>
    </row>
    <row r="101" spans="1:16" x14ac:dyDescent="0.2">
      <c r="A101" s="40" t="s">
        <v>106</v>
      </c>
      <c r="B101" s="41">
        <f>+ROUND('PROPIA Y SOCIAL'!T26/1000,2)</f>
        <v>0</v>
      </c>
      <c r="C101" s="41">
        <f>+ROUND('PROPIA Y SOCIAL'!U26/1000,2)</f>
        <v>0</v>
      </c>
      <c r="D101" s="41">
        <f>+ROUND('PROPIA Y SOCIAL'!V26/1000,2)</f>
        <v>1.48</v>
      </c>
      <c r="E101" s="41">
        <f>+ROUND('PROPIA Y SOCIAL'!W26/1000,2)</f>
        <v>0</v>
      </c>
      <c r="F101" s="41">
        <f>+ROUND('PROPIA Y SOCIAL'!X26/1000,2)</f>
        <v>0</v>
      </c>
      <c r="G101" s="41">
        <f>+ROUND('PROPIA Y SOCIAL'!Y26/1000,2)</f>
        <v>0</v>
      </c>
      <c r="H101" s="41">
        <f>+ROUND('PROPIA Y SOCIAL'!Z26/1000,2)</f>
        <v>0</v>
      </c>
      <c r="I101" s="41">
        <f>+ROUND('PROPIA Y SOCIAL'!AA26/1000,2)</f>
        <v>4.05</v>
      </c>
      <c r="J101" s="41">
        <f>+ROUND('PROPIA Y SOCIAL'!AB26/1000,2)</f>
        <v>11.03</v>
      </c>
      <c r="K101" s="41">
        <f>+ROUND('PROPIA Y SOCIAL'!AC26/1000,2)</f>
        <v>1.07</v>
      </c>
      <c r="L101" s="41">
        <f>+ROUND('PROPIA Y SOCIAL'!AD26/1000,2)</f>
        <v>0.32</v>
      </c>
      <c r="M101" s="41">
        <f>+ROUND('PROPIA Y SOCIAL'!AE26/1000,2)</f>
        <v>0</v>
      </c>
      <c r="N101" s="42">
        <f t="shared" si="23"/>
        <v>17.95</v>
      </c>
      <c r="P101" s="68">
        <f>+N101-'[1]POA 2016 (montos)'!$N101</f>
        <v>-2.0500000000000007</v>
      </c>
    </row>
    <row r="102" spans="1:16" x14ac:dyDescent="0.2">
      <c r="A102" s="58" t="s">
        <v>95</v>
      </c>
      <c r="B102" s="54">
        <f t="shared" ref="B102:M102" si="25">+B103</f>
        <v>12.76</v>
      </c>
      <c r="C102" s="54">
        <f t="shared" si="25"/>
        <v>30.68</v>
      </c>
      <c r="D102" s="54">
        <f t="shared" si="25"/>
        <v>6.19</v>
      </c>
      <c r="E102" s="54">
        <f t="shared" si="25"/>
        <v>12.08</v>
      </c>
      <c r="F102" s="54">
        <f t="shared" si="25"/>
        <v>2.72</v>
      </c>
      <c r="G102" s="54">
        <f t="shared" si="25"/>
        <v>4.1500000000000004</v>
      </c>
      <c r="H102" s="54">
        <f t="shared" si="25"/>
        <v>1.59</v>
      </c>
      <c r="I102" s="54">
        <f t="shared" si="25"/>
        <v>15.8</v>
      </c>
      <c r="J102" s="54">
        <f t="shared" si="25"/>
        <v>5.13</v>
      </c>
      <c r="K102" s="54">
        <f t="shared" si="25"/>
        <v>37.130000000000003</v>
      </c>
      <c r="L102" s="54">
        <f t="shared" si="25"/>
        <v>3.62</v>
      </c>
      <c r="M102" s="54">
        <f t="shared" si="25"/>
        <v>1.96</v>
      </c>
      <c r="N102" s="55">
        <f t="shared" si="23"/>
        <v>133.81</v>
      </c>
      <c r="P102" s="68">
        <f>+N102-'[1]POA 2016 (montos)'!$N102</f>
        <v>-16.189999999999998</v>
      </c>
    </row>
    <row r="103" spans="1:16" x14ac:dyDescent="0.2">
      <c r="A103" s="58" t="s">
        <v>107</v>
      </c>
      <c r="B103" s="41">
        <f>+ROUND('PROPIA Y SOCIAL'!T28/1000,2)</f>
        <v>12.76</v>
      </c>
      <c r="C103" s="41">
        <f>+ROUND('PROPIA Y SOCIAL'!U28/1000,2)</f>
        <v>30.68</v>
      </c>
      <c r="D103" s="41">
        <f>+ROUND('PROPIA Y SOCIAL'!V28/1000,2)</f>
        <v>6.19</v>
      </c>
      <c r="E103" s="41">
        <f>+ROUND('PROPIA Y SOCIAL'!W28/1000,2)</f>
        <v>12.08</v>
      </c>
      <c r="F103" s="41">
        <f>+ROUND('PROPIA Y SOCIAL'!X28/1000,2)</f>
        <v>2.72</v>
      </c>
      <c r="G103" s="41">
        <f>+ROUND('PROPIA Y SOCIAL'!Y28/1000,2)</f>
        <v>4.1500000000000004</v>
      </c>
      <c r="H103" s="41">
        <f>+ROUND('PROPIA Y SOCIAL'!Z28/1000,2)</f>
        <v>1.59</v>
      </c>
      <c r="I103" s="41">
        <f>+ROUND('PROPIA Y SOCIAL'!AA28/1000,2)</f>
        <v>15.8</v>
      </c>
      <c r="J103" s="41">
        <f>+ROUND('PROPIA Y SOCIAL'!AB28/1000,2)</f>
        <v>5.13</v>
      </c>
      <c r="K103" s="41">
        <f>+ROUND('PROPIA Y SOCIAL'!AC28/1000,2)</f>
        <v>37.130000000000003</v>
      </c>
      <c r="L103" s="41">
        <f>+ROUND('PROPIA Y SOCIAL'!AD28/1000,2)</f>
        <v>3.62</v>
      </c>
      <c r="M103" s="41">
        <f>+ROUND('PROPIA Y SOCIAL'!AE28/1000,2)</f>
        <v>1.96</v>
      </c>
      <c r="N103" s="42">
        <f t="shared" si="23"/>
        <v>133.81</v>
      </c>
      <c r="P103" s="68">
        <f>+N103-'[1]POA 2016 (montos)'!$N103</f>
        <v>-16.189999999999998</v>
      </c>
    </row>
    <row r="104" spans="1:16" ht="3.95" customHeight="1" x14ac:dyDescent="0.2">
      <c r="A104" s="58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42"/>
    </row>
    <row r="105" spans="1:16" x14ac:dyDescent="0.2">
      <c r="A105" s="44" t="s">
        <v>110</v>
      </c>
      <c r="B105" s="54">
        <f t="shared" ref="B105:M105" si="26">SUM(B106:B109)</f>
        <v>0</v>
      </c>
      <c r="C105" s="54">
        <f t="shared" si="26"/>
        <v>0</v>
      </c>
      <c r="D105" s="54">
        <f t="shared" si="26"/>
        <v>0</v>
      </c>
      <c r="E105" s="54">
        <f t="shared" si="26"/>
        <v>0</v>
      </c>
      <c r="F105" s="54">
        <f t="shared" si="26"/>
        <v>0</v>
      </c>
      <c r="G105" s="54">
        <f t="shared" si="26"/>
        <v>0</v>
      </c>
      <c r="H105" s="54">
        <f t="shared" si="26"/>
        <v>0</v>
      </c>
      <c r="I105" s="54">
        <f t="shared" si="26"/>
        <v>0</v>
      </c>
      <c r="J105" s="54">
        <f t="shared" si="26"/>
        <v>0</v>
      </c>
      <c r="K105" s="54">
        <f t="shared" si="26"/>
        <v>0</v>
      </c>
      <c r="L105" s="54">
        <f t="shared" si="26"/>
        <v>0</v>
      </c>
      <c r="M105" s="54">
        <f t="shared" si="26"/>
        <v>0</v>
      </c>
      <c r="N105" s="55">
        <f t="shared" ref="N105:N109" si="27">SUM(B105:M105)</f>
        <v>0</v>
      </c>
      <c r="P105" s="68">
        <f>+N105-'[1]POA 2016 (montos)'!$N105</f>
        <v>0</v>
      </c>
    </row>
    <row r="106" spans="1:16" x14ac:dyDescent="0.2">
      <c r="A106" s="64" t="s">
        <v>111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2">
        <f t="shared" si="27"/>
        <v>0</v>
      </c>
      <c r="P106" s="68">
        <f>+N106-'[1]POA 2016 (montos)'!$N106</f>
        <v>0</v>
      </c>
    </row>
    <row r="107" spans="1:16" x14ac:dyDescent="0.2">
      <c r="A107" s="64" t="s">
        <v>112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2">
        <f t="shared" si="27"/>
        <v>0</v>
      </c>
      <c r="P107" s="68">
        <f>+N107-'[1]POA 2016 (montos)'!$N107</f>
        <v>0</v>
      </c>
    </row>
    <row r="108" spans="1:16" x14ac:dyDescent="0.2">
      <c r="A108" s="64" t="s">
        <v>113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2">
        <f t="shared" si="27"/>
        <v>0</v>
      </c>
      <c r="P108" s="68">
        <f>+N108-'[1]POA 2016 (montos)'!$N108</f>
        <v>0</v>
      </c>
    </row>
    <row r="109" spans="1:16" ht="13.5" thickBot="1" x14ac:dyDescent="0.25">
      <c r="A109" s="65" t="s">
        <v>114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2">
        <f t="shared" si="27"/>
        <v>0</v>
      </c>
      <c r="P109" s="68">
        <f>+N109-'[1]POA 2016 (montos)'!$N109</f>
        <v>0</v>
      </c>
    </row>
    <row r="110" spans="1:16" x14ac:dyDescent="0.2">
      <c r="A110" s="66" t="s">
        <v>14</v>
      </c>
      <c r="B110" s="67">
        <f>SUM(B8+B12+B86+B96)</f>
        <v>92440.209999999992</v>
      </c>
      <c r="C110" s="67">
        <f t="shared" ref="C110:M110" si="28">SUM(C8+C12+C86+C96)</f>
        <v>97639.819999999992</v>
      </c>
      <c r="D110" s="67">
        <f t="shared" si="28"/>
        <v>95374.69</v>
      </c>
      <c r="E110" s="67">
        <f t="shared" si="28"/>
        <v>91229.549999999988</v>
      </c>
      <c r="F110" s="67">
        <f t="shared" si="28"/>
        <v>93647.729999999981</v>
      </c>
      <c r="G110" s="67">
        <f t="shared" si="28"/>
        <v>94554.080000000016</v>
      </c>
      <c r="H110" s="67">
        <f t="shared" si="28"/>
        <v>89969.430000000008</v>
      </c>
      <c r="I110" s="67">
        <f t="shared" si="28"/>
        <v>86607.080000000016</v>
      </c>
      <c r="J110" s="67">
        <f t="shared" si="28"/>
        <v>86387.700000000012</v>
      </c>
      <c r="K110" s="67">
        <f t="shared" si="28"/>
        <v>82954.820000000007</v>
      </c>
      <c r="L110" s="67">
        <f t="shared" si="28"/>
        <v>84149.589999999982</v>
      </c>
      <c r="M110" s="67">
        <f t="shared" si="28"/>
        <v>112695.31</v>
      </c>
      <c r="N110" s="67">
        <f>SUM(N8+N12+N86+N96)</f>
        <v>1107650.01</v>
      </c>
      <c r="P110" s="68">
        <f>+N110-'[1]POA 2016 (montos)'!$N110</f>
        <v>-51672.830000000075</v>
      </c>
    </row>
    <row r="111" spans="1:16" x14ac:dyDescent="0.2"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</row>
    <row r="112" spans="1:16" x14ac:dyDescent="0.2">
      <c r="N112" s="68"/>
    </row>
    <row r="113" spans="14:14" x14ac:dyDescent="0.2">
      <c r="N113" s="68"/>
    </row>
    <row r="114" spans="14:14" x14ac:dyDescent="0.2">
      <c r="N114" s="68"/>
    </row>
    <row r="116" spans="14:14" x14ac:dyDescent="0.2">
      <c r="N116" s="68"/>
    </row>
    <row r="117" spans="14:14" x14ac:dyDescent="0.2">
      <c r="N117" s="68"/>
    </row>
    <row r="118" spans="14:14" x14ac:dyDescent="0.2">
      <c r="N118" s="68"/>
    </row>
  </sheetData>
  <mergeCells count="19">
    <mergeCell ref="A1:N1"/>
    <mergeCell ref="A2:N2"/>
    <mergeCell ref="A3:N3"/>
    <mergeCell ref="A5:A7"/>
    <mergeCell ref="B5:N5"/>
    <mergeCell ref="B6:B7"/>
    <mergeCell ref="C6:C7"/>
    <mergeCell ref="D6:D7"/>
    <mergeCell ref="E6:E7"/>
    <mergeCell ref="F6:F7"/>
    <mergeCell ref="M6:M7"/>
    <mergeCell ref="N6:N7"/>
    <mergeCell ref="P6:P7"/>
    <mergeCell ref="G6:G7"/>
    <mergeCell ref="H6:H7"/>
    <mergeCell ref="I6:I7"/>
    <mergeCell ref="J6:J7"/>
    <mergeCell ref="K6:K7"/>
    <mergeCell ref="L6:L7"/>
  </mergeCells>
  <printOptions horizontalCentered="1"/>
  <pageMargins left="0.78740157480314965" right="0.19685039370078741" top="0.15748031496062992" bottom="0.39370078740157483" header="0.31496062992125984" footer="0.31496062992125984"/>
  <pageSetup scale="64" fitToHeight="2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R118"/>
  <sheetViews>
    <sheetView showGridLines="0" tabSelected="1" zoomScaleNormal="100" workbookViewId="0">
      <pane xSplit="1" ySplit="7" topLeftCell="B86" activePane="bottomRight" state="frozen"/>
      <selection pane="topRight"/>
      <selection pane="bottomLeft"/>
      <selection pane="bottomRight" activeCell="M115" sqref="M115"/>
    </sheetView>
  </sheetViews>
  <sheetFormatPr baseColWidth="10" defaultRowHeight="12.75" x14ac:dyDescent="0.2"/>
  <cols>
    <col min="1" max="1" width="44.28515625" style="36" customWidth="1"/>
    <col min="2" max="13" width="12" style="36" customWidth="1"/>
    <col min="14" max="14" width="13" style="36" bestFit="1" customWidth="1"/>
    <col min="15" max="17" width="0" style="36" hidden="1" customWidth="1"/>
    <col min="18" max="18" width="11.7109375" style="36" bestFit="1" customWidth="1"/>
    <col min="19" max="16384" width="11.42578125" style="36"/>
  </cols>
  <sheetData>
    <row r="1" spans="1:18" x14ac:dyDescent="0.2">
      <c r="A1" s="126" t="s">
        <v>168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8" x14ac:dyDescent="0.2">
      <c r="A2" s="126" t="s">
        <v>129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8" x14ac:dyDescent="0.2">
      <c r="A3" s="126" t="s">
        <v>128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5" spans="1:18" x14ac:dyDescent="0.2">
      <c r="A5" s="127" t="s">
        <v>1</v>
      </c>
      <c r="B5" s="130" t="s">
        <v>130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2"/>
    </row>
    <row r="6" spans="1:18" x14ac:dyDescent="0.2">
      <c r="A6" s="128"/>
      <c r="B6" s="123" t="s">
        <v>2</v>
      </c>
      <c r="C6" s="123" t="s">
        <v>3</v>
      </c>
      <c r="D6" s="123" t="s">
        <v>4</v>
      </c>
      <c r="E6" s="123" t="s">
        <v>5</v>
      </c>
      <c r="F6" s="123" t="s">
        <v>6</v>
      </c>
      <c r="G6" s="123" t="s">
        <v>7</v>
      </c>
      <c r="H6" s="123" t="s">
        <v>8</v>
      </c>
      <c r="I6" s="123" t="s">
        <v>9</v>
      </c>
      <c r="J6" s="123" t="s">
        <v>10</v>
      </c>
      <c r="K6" s="123" t="s">
        <v>11</v>
      </c>
      <c r="L6" s="123" t="s">
        <v>12</v>
      </c>
      <c r="M6" s="123" t="s">
        <v>13</v>
      </c>
      <c r="N6" s="127" t="s">
        <v>14</v>
      </c>
      <c r="P6" s="121" t="s">
        <v>135</v>
      </c>
    </row>
    <row r="7" spans="1:18" x14ac:dyDescent="0.2">
      <c r="A7" s="129"/>
      <c r="B7" s="125"/>
      <c r="C7" s="124"/>
      <c r="D7" s="125"/>
      <c r="E7" s="124"/>
      <c r="F7" s="125"/>
      <c r="G7" s="124"/>
      <c r="H7" s="125"/>
      <c r="I7" s="124"/>
      <c r="J7" s="124"/>
      <c r="K7" s="124"/>
      <c r="L7" s="124"/>
      <c r="M7" s="124"/>
      <c r="N7" s="129"/>
      <c r="P7" s="122"/>
    </row>
    <row r="8" spans="1:18" x14ac:dyDescent="0.2">
      <c r="A8" s="37" t="s">
        <v>15</v>
      </c>
      <c r="B8" s="38">
        <v>1273.67</v>
      </c>
      <c r="C8" s="38">
        <v>1452.21</v>
      </c>
      <c r="D8" s="38">
        <v>1250.0300000000002</v>
      </c>
      <c r="E8" s="38">
        <v>1187.48</v>
      </c>
      <c r="F8" s="38">
        <v>1281</v>
      </c>
      <c r="G8" s="38">
        <v>2142.06</v>
      </c>
      <c r="H8" s="38">
        <v>959.3</v>
      </c>
      <c r="I8" s="38">
        <v>1272.0999999999999</v>
      </c>
      <c r="J8" s="38">
        <v>1711.38</v>
      </c>
      <c r="K8" s="38">
        <v>1986.0500000000002</v>
      </c>
      <c r="L8" s="38">
        <v>1221.4699999999998</v>
      </c>
      <c r="M8" s="38">
        <v>1613.92</v>
      </c>
      <c r="N8" s="39">
        <v>17350.669999999998</v>
      </c>
      <c r="P8" s="68">
        <v>-19112.14</v>
      </c>
    </row>
    <row r="9" spans="1:18" x14ac:dyDescent="0.2">
      <c r="A9" s="40" t="s">
        <v>16</v>
      </c>
      <c r="B9" s="41">
        <v>1106.47</v>
      </c>
      <c r="C9" s="41">
        <v>1278.32</v>
      </c>
      <c r="D9" s="41">
        <v>1076.1400000000001</v>
      </c>
      <c r="E9" s="41">
        <v>1013.59</v>
      </c>
      <c r="F9" s="41">
        <v>1107.1099999999999</v>
      </c>
      <c r="G9" s="41">
        <v>1968.17</v>
      </c>
      <c r="H9" s="41">
        <v>785.41</v>
      </c>
      <c r="I9" s="41">
        <v>1098.21</v>
      </c>
      <c r="J9" s="41">
        <v>1537.49</v>
      </c>
      <c r="K9" s="41">
        <v>1812.16</v>
      </c>
      <c r="L9" s="41">
        <v>1047.58</v>
      </c>
      <c r="M9" s="41">
        <v>1440.03</v>
      </c>
      <c r="N9" s="42">
        <v>15270.680000000002</v>
      </c>
      <c r="P9" s="68">
        <v>-17407.659999999996</v>
      </c>
    </row>
    <row r="10" spans="1:18" x14ac:dyDescent="0.2">
      <c r="A10" s="40" t="s">
        <v>17</v>
      </c>
      <c r="B10" s="41">
        <v>167.2</v>
      </c>
      <c r="C10" s="41">
        <v>173.89</v>
      </c>
      <c r="D10" s="41">
        <v>173.89</v>
      </c>
      <c r="E10" s="41">
        <v>173.89</v>
      </c>
      <c r="F10" s="41">
        <v>173.89</v>
      </c>
      <c r="G10" s="41">
        <v>173.89</v>
      </c>
      <c r="H10" s="41">
        <v>173.89</v>
      </c>
      <c r="I10" s="41">
        <v>173.89</v>
      </c>
      <c r="J10" s="41">
        <v>173.89</v>
      </c>
      <c r="K10" s="41">
        <v>173.89</v>
      </c>
      <c r="L10" s="41">
        <v>173.89</v>
      </c>
      <c r="M10" s="41">
        <v>173.89</v>
      </c>
      <c r="N10" s="42">
        <v>2079.9899999999993</v>
      </c>
      <c r="P10" s="68">
        <v>-1704.4800000000005</v>
      </c>
    </row>
    <row r="11" spans="1:18" ht="3.95" customHeight="1" x14ac:dyDescent="0.2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</row>
    <row r="12" spans="1:18" x14ac:dyDescent="0.2">
      <c r="A12" s="43" t="s">
        <v>18</v>
      </c>
      <c r="B12" s="38">
        <v>91128.97</v>
      </c>
      <c r="C12" s="38">
        <v>96204.12999999999</v>
      </c>
      <c r="D12" s="38">
        <v>93918.03</v>
      </c>
      <c r="E12" s="38">
        <v>93647.889999999985</v>
      </c>
      <c r="F12" s="38">
        <v>95090.150000000009</v>
      </c>
      <c r="G12" s="38">
        <v>95150.26</v>
      </c>
      <c r="H12" s="38">
        <v>92591.28</v>
      </c>
      <c r="I12" s="38">
        <v>94721.330000000016</v>
      </c>
      <c r="J12" s="38">
        <v>90062.51</v>
      </c>
      <c r="K12" s="38">
        <v>87221.59</v>
      </c>
      <c r="L12" s="38">
        <v>89277.47</v>
      </c>
      <c r="M12" s="38">
        <v>115552.19999999998</v>
      </c>
      <c r="N12" s="39">
        <v>1134565.81</v>
      </c>
      <c r="P12" s="68">
        <v>12150.340000000084</v>
      </c>
      <c r="R12" s="68"/>
    </row>
    <row r="13" spans="1:18" x14ac:dyDescent="0.2">
      <c r="A13" s="44" t="s">
        <v>19</v>
      </c>
      <c r="B13" s="45">
        <v>1127.0999999999999</v>
      </c>
      <c r="C13" s="45">
        <v>1122.67</v>
      </c>
      <c r="D13" s="45">
        <v>952.5200000000001</v>
      </c>
      <c r="E13" s="45">
        <v>1039.3800000000001</v>
      </c>
      <c r="F13" s="45">
        <v>860.73</v>
      </c>
      <c r="G13" s="45">
        <v>1565.48</v>
      </c>
      <c r="H13" s="45">
        <v>1544.35</v>
      </c>
      <c r="I13" s="45">
        <v>1458.52</v>
      </c>
      <c r="J13" s="45">
        <v>1462.5599999999997</v>
      </c>
      <c r="K13" s="45">
        <v>917.3</v>
      </c>
      <c r="L13" s="45">
        <v>1436.6200000000001</v>
      </c>
      <c r="M13" s="45">
        <v>2495.88</v>
      </c>
      <c r="N13" s="46">
        <v>15983.11</v>
      </c>
      <c r="P13" s="68">
        <v>-3259.4300000000003</v>
      </c>
    </row>
    <row r="14" spans="1:18" x14ac:dyDescent="0.2">
      <c r="A14" s="40" t="s">
        <v>20</v>
      </c>
      <c r="B14" s="41">
        <v>1055.8800000000001</v>
      </c>
      <c r="C14" s="41">
        <v>1043.72</v>
      </c>
      <c r="D14" s="41">
        <v>846.84</v>
      </c>
      <c r="E14" s="41">
        <v>952.61</v>
      </c>
      <c r="F14" s="41">
        <v>793.93</v>
      </c>
      <c r="G14" s="41">
        <v>1111.8</v>
      </c>
      <c r="H14" s="41">
        <v>1162.69</v>
      </c>
      <c r="I14" s="41">
        <v>1199.7</v>
      </c>
      <c r="J14" s="41">
        <v>1407.12</v>
      </c>
      <c r="K14" s="41">
        <v>781.71</v>
      </c>
      <c r="L14" s="41">
        <v>1152.9000000000001</v>
      </c>
      <c r="M14" s="41">
        <v>2324.71</v>
      </c>
      <c r="N14" s="42">
        <v>13833.61</v>
      </c>
      <c r="P14" s="68">
        <v>-2636.5</v>
      </c>
    </row>
    <row r="15" spans="1:18" x14ac:dyDescent="0.2">
      <c r="A15" s="40" t="s">
        <v>21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2">
        <v>0</v>
      </c>
      <c r="P15" s="68">
        <v>0</v>
      </c>
    </row>
    <row r="16" spans="1:18" x14ac:dyDescent="0.2">
      <c r="A16" s="40" t="s">
        <v>22</v>
      </c>
      <c r="B16" s="41">
        <v>9.8699999999999992</v>
      </c>
      <c r="C16" s="41">
        <v>9.15</v>
      </c>
      <c r="D16" s="41">
        <v>19.13</v>
      </c>
      <c r="E16" s="41">
        <v>12.86</v>
      </c>
      <c r="F16" s="41">
        <v>10.45</v>
      </c>
      <c r="G16" s="41">
        <v>18.91</v>
      </c>
      <c r="H16" s="41">
        <v>13.33</v>
      </c>
      <c r="I16" s="41">
        <v>14.93</v>
      </c>
      <c r="J16" s="41">
        <v>7.52</v>
      </c>
      <c r="K16" s="41">
        <v>18.66</v>
      </c>
      <c r="L16" s="41">
        <v>7.51</v>
      </c>
      <c r="M16" s="41">
        <v>18.5</v>
      </c>
      <c r="N16" s="42">
        <v>160.82</v>
      </c>
      <c r="P16" s="68">
        <v>22.779999999999973</v>
      </c>
    </row>
    <row r="17" spans="1:16" x14ac:dyDescent="0.2">
      <c r="A17" s="40" t="s">
        <v>23</v>
      </c>
      <c r="B17" s="41">
        <v>35.74</v>
      </c>
      <c r="C17" s="41">
        <v>47.26</v>
      </c>
      <c r="D17" s="41">
        <v>58.71</v>
      </c>
      <c r="E17" s="41">
        <v>53.82</v>
      </c>
      <c r="F17" s="41">
        <v>35.21</v>
      </c>
      <c r="G17" s="41">
        <v>179.59</v>
      </c>
      <c r="H17" s="41">
        <v>41.98</v>
      </c>
      <c r="I17" s="41">
        <v>41.04</v>
      </c>
      <c r="J17" s="41">
        <v>31.35</v>
      </c>
      <c r="K17" s="41">
        <v>47.76</v>
      </c>
      <c r="L17" s="41">
        <v>27.64</v>
      </c>
      <c r="M17" s="41">
        <v>54.55</v>
      </c>
      <c r="N17" s="42">
        <v>654.65</v>
      </c>
      <c r="P17" s="68">
        <v>-842.5400000000003</v>
      </c>
    </row>
    <row r="18" spans="1:16" x14ac:dyDescent="0.2">
      <c r="A18" s="40" t="s">
        <v>24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2">
        <v>0</v>
      </c>
      <c r="P18" s="68">
        <v>0</v>
      </c>
    </row>
    <row r="19" spans="1:16" x14ac:dyDescent="0.2">
      <c r="A19" s="47" t="s">
        <v>25</v>
      </c>
      <c r="B19" s="41">
        <v>25.61</v>
      </c>
      <c r="C19" s="41">
        <v>22.54</v>
      </c>
      <c r="D19" s="41">
        <v>27.84</v>
      </c>
      <c r="E19" s="41">
        <v>20.09</v>
      </c>
      <c r="F19" s="41">
        <v>21.14</v>
      </c>
      <c r="G19" s="41">
        <v>255.18</v>
      </c>
      <c r="H19" s="41">
        <v>326.35000000000002</v>
      </c>
      <c r="I19" s="41">
        <v>202.85</v>
      </c>
      <c r="J19" s="41">
        <v>16.57</v>
      </c>
      <c r="K19" s="41">
        <v>69.17</v>
      </c>
      <c r="L19" s="41">
        <v>248.57</v>
      </c>
      <c r="M19" s="41">
        <v>98.12</v>
      </c>
      <c r="N19" s="42">
        <v>1334.0300000000002</v>
      </c>
      <c r="P19" s="68">
        <v>196.83000000000038</v>
      </c>
    </row>
    <row r="20" spans="1:16" ht="3.95" customHeight="1" x14ac:dyDescent="0.2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</row>
    <row r="21" spans="1:16" x14ac:dyDescent="0.2">
      <c r="A21" s="44" t="s">
        <v>26</v>
      </c>
      <c r="B21" s="45">
        <v>491.72</v>
      </c>
      <c r="C21" s="45">
        <v>232.01</v>
      </c>
      <c r="D21" s="45">
        <v>229.13</v>
      </c>
      <c r="E21" s="45">
        <v>518.87</v>
      </c>
      <c r="F21" s="45">
        <v>357.34999999999997</v>
      </c>
      <c r="G21" s="45">
        <v>380.62</v>
      </c>
      <c r="H21" s="45">
        <v>480.2</v>
      </c>
      <c r="I21" s="45">
        <v>718.11</v>
      </c>
      <c r="J21" s="45">
        <v>325.78999999999996</v>
      </c>
      <c r="K21" s="45">
        <v>525.14</v>
      </c>
      <c r="L21" s="45">
        <v>454.22</v>
      </c>
      <c r="M21" s="45">
        <v>346.45</v>
      </c>
      <c r="N21" s="46">
        <v>5059.6099999999997</v>
      </c>
      <c r="P21" s="68">
        <v>-19.950000000000728</v>
      </c>
    </row>
    <row r="22" spans="1:16" x14ac:dyDescent="0.2">
      <c r="A22" s="48" t="s">
        <v>27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2">
        <v>0</v>
      </c>
      <c r="P22" s="68">
        <v>-16.32</v>
      </c>
    </row>
    <row r="23" spans="1:16" x14ac:dyDescent="0.2">
      <c r="A23" s="48" t="s">
        <v>28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2">
        <v>0</v>
      </c>
      <c r="P23" s="68">
        <v>0</v>
      </c>
    </row>
    <row r="24" spans="1:16" x14ac:dyDescent="0.2">
      <c r="A24" s="48" t="s">
        <v>29</v>
      </c>
      <c r="B24" s="41">
        <v>9.0299999999999994</v>
      </c>
      <c r="C24" s="41">
        <v>3.1</v>
      </c>
      <c r="D24" s="41">
        <v>6.14</v>
      </c>
      <c r="E24" s="41">
        <v>3.7</v>
      </c>
      <c r="F24" s="41">
        <v>5.26</v>
      </c>
      <c r="G24" s="41">
        <v>3.38</v>
      </c>
      <c r="H24" s="41">
        <v>2.63</v>
      </c>
      <c r="I24" s="41">
        <v>16.13</v>
      </c>
      <c r="J24" s="41">
        <v>11.68</v>
      </c>
      <c r="K24" s="41">
        <v>12.07</v>
      </c>
      <c r="L24" s="41">
        <v>12.79</v>
      </c>
      <c r="M24" s="41">
        <v>12.4</v>
      </c>
      <c r="N24" s="42">
        <v>98.31</v>
      </c>
      <c r="P24" s="68">
        <v>-155.96999999999997</v>
      </c>
    </row>
    <row r="25" spans="1:16" x14ac:dyDescent="0.2">
      <c r="A25" s="48" t="s">
        <v>30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2">
        <v>0</v>
      </c>
      <c r="P25" s="68">
        <v>0</v>
      </c>
    </row>
    <row r="26" spans="1:16" x14ac:dyDescent="0.2">
      <c r="A26" s="48" t="s">
        <v>31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2">
        <v>0</v>
      </c>
      <c r="P26" s="68">
        <v>0</v>
      </c>
    </row>
    <row r="27" spans="1:16" x14ac:dyDescent="0.2">
      <c r="A27" s="48" t="s">
        <v>32</v>
      </c>
      <c r="B27" s="41">
        <v>4.4400000000000004</v>
      </c>
      <c r="C27" s="41">
        <v>9.25</v>
      </c>
      <c r="D27" s="41">
        <v>9.48</v>
      </c>
      <c r="E27" s="41">
        <v>0</v>
      </c>
      <c r="F27" s="41">
        <v>6.26</v>
      </c>
      <c r="G27" s="41">
        <v>0</v>
      </c>
      <c r="H27" s="41">
        <v>3.14</v>
      </c>
      <c r="I27" s="41">
        <v>10.07</v>
      </c>
      <c r="J27" s="41">
        <v>8.5399999999999991</v>
      </c>
      <c r="K27" s="41">
        <v>8.5500000000000007</v>
      </c>
      <c r="L27" s="41">
        <v>9.0399999999999991</v>
      </c>
      <c r="M27" s="41">
        <v>54.43</v>
      </c>
      <c r="N27" s="42">
        <v>123.20000000000002</v>
      </c>
      <c r="P27" s="68">
        <v>-62.479999999999961</v>
      </c>
    </row>
    <row r="28" spans="1:16" x14ac:dyDescent="0.2">
      <c r="A28" s="48" t="s">
        <v>33</v>
      </c>
      <c r="B28" s="41">
        <v>1.44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1.53</v>
      </c>
      <c r="J28" s="41">
        <v>1.53</v>
      </c>
      <c r="K28" s="41">
        <v>0</v>
      </c>
      <c r="L28" s="41">
        <v>1.53</v>
      </c>
      <c r="M28" s="41">
        <v>1.53</v>
      </c>
      <c r="N28" s="42">
        <v>7.5600000000000005</v>
      </c>
      <c r="P28" s="68">
        <v>-20.04</v>
      </c>
    </row>
    <row r="29" spans="1:16" x14ac:dyDescent="0.2">
      <c r="A29" s="48" t="s">
        <v>34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2">
        <v>0</v>
      </c>
      <c r="P29" s="68">
        <v>0</v>
      </c>
    </row>
    <row r="30" spans="1:16" x14ac:dyDescent="0.2">
      <c r="A30" s="48" t="s">
        <v>35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2">
        <v>0</v>
      </c>
      <c r="P30" s="68">
        <v>0</v>
      </c>
    </row>
    <row r="31" spans="1:16" x14ac:dyDescent="0.2">
      <c r="A31" s="48" t="s">
        <v>36</v>
      </c>
      <c r="B31" s="41">
        <v>372.11</v>
      </c>
      <c r="C31" s="41">
        <v>84.82</v>
      </c>
      <c r="D31" s="41">
        <v>98.69</v>
      </c>
      <c r="E31" s="41">
        <v>217.43</v>
      </c>
      <c r="F31" s="41">
        <v>254.95</v>
      </c>
      <c r="G31" s="41">
        <v>259.69</v>
      </c>
      <c r="H31" s="41">
        <v>220.48</v>
      </c>
      <c r="I31" s="41">
        <v>300.75</v>
      </c>
      <c r="J31" s="41">
        <v>110.03</v>
      </c>
      <c r="K31" s="41">
        <v>388.03</v>
      </c>
      <c r="L31" s="41">
        <v>300.38</v>
      </c>
      <c r="M31" s="41">
        <v>105.1</v>
      </c>
      <c r="N31" s="42">
        <v>2712.46</v>
      </c>
      <c r="P31" s="68">
        <v>282.98000000000047</v>
      </c>
    </row>
    <row r="32" spans="1:16" x14ac:dyDescent="0.2">
      <c r="A32" s="48" t="s">
        <v>37</v>
      </c>
      <c r="B32" s="41">
        <v>3.03</v>
      </c>
      <c r="C32" s="41">
        <v>16.03</v>
      </c>
      <c r="D32" s="41">
        <v>11.4</v>
      </c>
      <c r="E32" s="41">
        <v>6.72</v>
      </c>
      <c r="F32" s="41">
        <v>5.08</v>
      </c>
      <c r="G32" s="41">
        <v>5.1100000000000003</v>
      </c>
      <c r="H32" s="41">
        <v>5.0599999999999996</v>
      </c>
      <c r="I32" s="41">
        <v>0</v>
      </c>
      <c r="J32" s="41">
        <v>3.16</v>
      </c>
      <c r="K32" s="41">
        <v>1.58</v>
      </c>
      <c r="L32" s="41">
        <v>1.57</v>
      </c>
      <c r="M32" s="41">
        <v>30.69</v>
      </c>
      <c r="N32" s="42">
        <v>89.43</v>
      </c>
      <c r="P32" s="68">
        <v>47.08</v>
      </c>
    </row>
    <row r="33" spans="1:18" x14ac:dyDescent="0.2">
      <c r="A33" s="48" t="s">
        <v>38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2">
        <v>0</v>
      </c>
      <c r="P33" s="68">
        <v>0</v>
      </c>
    </row>
    <row r="34" spans="1:18" x14ac:dyDescent="0.2">
      <c r="A34" s="48" t="s">
        <v>39</v>
      </c>
      <c r="B34" s="41">
        <v>101.67</v>
      </c>
      <c r="C34" s="41">
        <v>118.81</v>
      </c>
      <c r="D34" s="41">
        <v>103.42</v>
      </c>
      <c r="E34" s="41">
        <v>291.02</v>
      </c>
      <c r="F34" s="41">
        <v>85.8</v>
      </c>
      <c r="G34" s="41">
        <v>112.44</v>
      </c>
      <c r="H34" s="41">
        <v>248.89</v>
      </c>
      <c r="I34" s="41">
        <v>389.63</v>
      </c>
      <c r="J34" s="41">
        <v>190.85</v>
      </c>
      <c r="K34" s="41">
        <v>114.91</v>
      </c>
      <c r="L34" s="41">
        <v>128.91</v>
      </c>
      <c r="M34" s="41">
        <v>142.30000000000001</v>
      </c>
      <c r="N34" s="42">
        <v>2028.6500000000003</v>
      </c>
      <c r="P34" s="68">
        <v>-95.199999999999591</v>
      </c>
    </row>
    <row r="35" spans="1:18" ht="3.95" customHeight="1" x14ac:dyDescent="0.2">
      <c r="A35" s="4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6"/>
    </row>
    <row r="36" spans="1:18" x14ac:dyDescent="0.2">
      <c r="A36" s="49" t="s">
        <v>40</v>
      </c>
      <c r="B36" s="45">
        <v>89510.15</v>
      </c>
      <c r="C36" s="45">
        <v>94849.45</v>
      </c>
      <c r="D36" s="45">
        <v>92736.38</v>
      </c>
      <c r="E36" s="45">
        <v>92089.639999999985</v>
      </c>
      <c r="F36" s="45">
        <v>93872.07</v>
      </c>
      <c r="G36" s="45">
        <v>93204.159999999989</v>
      </c>
      <c r="H36" s="45">
        <v>90566.73</v>
      </c>
      <c r="I36" s="45">
        <v>92544.700000000012</v>
      </c>
      <c r="J36" s="45">
        <v>88274.159999999989</v>
      </c>
      <c r="K36" s="45">
        <v>85779.15</v>
      </c>
      <c r="L36" s="45">
        <v>87386.63</v>
      </c>
      <c r="M36" s="45">
        <v>112709.86999999998</v>
      </c>
      <c r="N36" s="46">
        <v>1113523.0900000001</v>
      </c>
      <c r="P36" s="68">
        <v>15429.719999999972</v>
      </c>
      <c r="R36" s="68"/>
    </row>
    <row r="37" spans="1:18" x14ac:dyDescent="0.2">
      <c r="A37" s="48" t="s">
        <v>41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2">
        <v>0</v>
      </c>
      <c r="P37" s="68">
        <v>0</v>
      </c>
    </row>
    <row r="38" spans="1:18" x14ac:dyDescent="0.2">
      <c r="A38" s="48" t="s">
        <v>42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2">
        <v>0</v>
      </c>
      <c r="P38" s="68">
        <v>0</v>
      </c>
    </row>
    <row r="39" spans="1:18" x14ac:dyDescent="0.2">
      <c r="A39" s="50" t="s">
        <v>43</v>
      </c>
      <c r="B39" s="45">
        <v>1520.6200000000001</v>
      </c>
      <c r="C39" s="45">
        <v>2217.1999999999998</v>
      </c>
      <c r="D39" s="45">
        <v>1782.42</v>
      </c>
      <c r="E39" s="45">
        <v>1479.6100000000001</v>
      </c>
      <c r="F39" s="45">
        <v>1780.4299999999998</v>
      </c>
      <c r="G39" s="45">
        <v>1721.48</v>
      </c>
      <c r="H39" s="45">
        <v>1744.71</v>
      </c>
      <c r="I39" s="45">
        <v>1716.29</v>
      </c>
      <c r="J39" s="45">
        <v>2415.17</v>
      </c>
      <c r="K39" s="45">
        <v>1997.6100000000001</v>
      </c>
      <c r="L39" s="45">
        <v>1848.9299999999998</v>
      </c>
      <c r="M39" s="45">
        <v>1716.4499999999998</v>
      </c>
      <c r="N39" s="46">
        <v>21940.920000000002</v>
      </c>
      <c r="P39" s="68">
        <v>-3871.9799999999959</v>
      </c>
    </row>
    <row r="40" spans="1:18" x14ac:dyDescent="0.2">
      <c r="A40" s="48" t="s">
        <v>44</v>
      </c>
      <c r="B40" s="41">
        <v>39.47</v>
      </c>
      <c r="C40" s="41">
        <v>49.81</v>
      </c>
      <c r="D40" s="41">
        <v>38.700000000000003</v>
      </c>
      <c r="E40" s="41">
        <v>23.69</v>
      </c>
      <c r="F40" s="41">
        <v>77.55</v>
      </c>
      <c r="G40" s="41">
        <v>37.659999999999997</v>
      </c>
      <c r="H40" s="41">
        <v>18.89</v>
      </c>
      <c r="I40" s="41">
        <v>32.03</v>
      </c>
      <c r="J40" s="41">
        <v>19.489999999999998</v>
      </c>
      <c r="K40" s="41">
        <v>23.47</v>
      </c>
      <c r="L40" s="41">
        <v>56.01</v>
      </c>
      <c r="M40" s="41">
        <v>27.3</v>
      </c>
      <c r="N40" s="42">
        <v>444.07</v>
      </c>
      <c r="P40" s="68">
        <v>-400.15000000000003</v>
      </c>
    </row>
    <row r="41" spans="1:18" x14ac:dyDescent="0.2">
      <c r="A41" s="48" t="s">
        <v>45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2">
        <v>0</v>
      </c>
      <c r="P41" s="68">
        <v>-2.1300000000000003</v>
      </c>
    </row>
    <row r="42" spans="1:18" x14ac:dyDescent="0.2">
      <c r="A42" s="48" t="s">
        <v>46</v>
      </c>
      <c r="B42" s="41">
        <v>634.45000000000005</v>
      </c>
      <c r="C42" s="41">
        <v>1075.5899999999999</v>
      </c>
      <c r="D42" s="41">
        <v>833.1</v>
      </c>
      <c r="E42" s="41">
        <v>730.35</v>
      </c>
      <c r="F42" s="41">
        <v>745.59</v>
      </c>
      <c r="G42" s="41">
        <v>810.94</v>
      </c>
      <c r="H42" s="41">
        <v>756.98</v>
      </c>
      <c r="I42" s="41">
        <v>784.45</v>
      </c>
      <c r="J42" s="41">
        <v>1089.68</v>
      </c>
      <c r="K42" s="41">
        <v>878.72</v>
      </c>
      <c r="L42" s="41">
        <v>605.39</v>
      </c>
      <c r="M42" s="41">
        <v>726.14</v>
      </c>
      <c r="N42" s="42">
        <v>9671.3799999999992</v>
      </c>
      <c r="P42" s="68">
        <v>-803.32999999999993</v>
      </c>
    </row>
    <row r="43" spans="1:18" x14ac:dyDescent="0.2">
      <c r="A43" s="48" t="s">
        <v>47</v>
      </c>
      <c r="B43" s="41">
        <v>846.7</v>
      </c>
      <c r="C43" s="41">
        <v>1091.8</v>
      </c>
      <c r="D43" s="41">
        <v>910.62</v>
      </c>
      <c r="E43" s="41">
        <v>725.57</v>
      </c>
      <c r="F43" s="41">
        <v>957.29</v>
      </c>
      <c r="G43" s="41">
        <v>872.88</v>
      </c>
      <c r="H43" s="41">
        <v>968.84</v>
      </c>
      <c r="I43" s="41">
        <v>899.81</v>
      </c>
      <c r="J43" s="41">
        <v>1306</v>
      </c>
      <c r="K43" s="41">
        <v>1095.42</v>
      </c>
      <c r="L43" s="41">
        <v>1187.53</v>
      </c>
      <c r="M43" s="41">
        <v>963.01</v>
      </c>
      <c r="N43" s="42">
        <v>11825.470000000001</v>
      </c>
      <c r="P43" s="68">
        <v>-2666.3699999999972</v>
      </c>
    </row>
    <row r="44" spans="1:18" x14ac:dyDescent="0.2">
      <c r="A44" s="50" t="s">
        <v>48</v>
      </c>
      <c r="B44" s="45">
        <v>1124.31</v>
      </c>
      <c r="C44" s="45">
        <v>1073.27</v>
      </c>
      <c r="D44" s="45">
        <v>997.97</v>
      </c>
      <c r="E44" s="45">
        <v>908.56</v>
      </c>
      <c r="F44" s="45">
        <v>644.45000000000005</v>
      </c>
      <c r="G44" s="45">
        <v>1272.51</v>
      </c>
      <c r="H44" s="45">
        <v>1101.76</v>
      </c>
      <c r="I44" s="45">
        <v>1087.6199999999999</v>
      </c>
      <c r="J44" s="45">
        <v>769.23</v>
      </c>
      <c r="K44" s="45">
        <v>882.99</v>
      </c>
      <c r="L44" s="45">
        <v>620.79999999999995</v>
      </c>
      <c r="M44" s="45">
        <v>1094.56</v>
      </c>
      <c r="N44" s="46">
        <v>11578.029999999999</v>
      </c>
      <c r="P44" s="68">
        <v>-3797.7500000000036</v>
      </c>
    </row>
    <row r="45" spans="1:18" x14ac:dyDescent="0.2">
      <c r="A45" s="48" t="s">
        <v>49</v>
      </c>
      <c r="B45" s="41">
        <v>1124.31</v>
      </c>
      <c r="C45" s="41">
        <v>1073.27</v>
      </c>
      <c r="D45" s="41">
        <v>997.97</v>
      </c>
      <c r="E45" s="41">
        <v>908.56</v>
      </c>
      <c r="F45" s="41">
        <v>644.45000000000005</v>
      </c>
      <c r="G45" s="41">
        <v>1272.51</v>
      </c>
      <c r="H45" s="41">
        <v>1101.76</v>
      </c>
      <c r="I45" s="41">
        <v>1087.6199999999999</v>
      </c>
      <c r="J45" s="41">
        <v>769.23</v>
      </c>
      <c r="K45" s="41">
        <v>882.99</v>
      </c>
      <c r="L45" s="41">
        <v>620.79999999999995</v>
      </c>
      <c r="M45" s="41">
        <v>1094.56</v>
      </c>
      <c r="N45" s="42">
        <v>11578.029999999999</v>
      </c>
      <c r="P45" s="68">
        <v>-3797.7500000000036</v>
      </c>
    </row>
    <row r="46" spans="1:18" x14ac:dyDescent="0.2">
      <c r="A46" s="50" t="s">
        <v>50</v>
      </c>
      <c r="B46" s="45">
        <v>163.73999999999998</v>
      </c>
      <c r="C46" s="45">
        <v>83.89</v>
      </c>
      <c r="D46" s="45">
        <v>95.58</v>
      </c>
      <c r="E46" s="45">
        <v>60.9</v>
      </c>
      <c r="F46" s="45">
        <v>87.01</v>
      </c>
      <c r="G46" s="45">
        <v>17.920000000000002</v>
      </c>
      <c r="H46" s="45">
        <v>156.32</v>
      </c>
      <c r="I46" s="45">
        <v>115.25</v>
      </c>
      <c r="J46" s="45">
        <v>27.56</v>
      </c>
      <c r="K46" s="45">
        <v>65.650000000000006</v>
      </c>
      <c r="L46" s="45">
        <v>71.569999999999993</v>
      </c>
      <c r="M46" s="45">
        <v>276.31</v>
      </c>
      <c r="N46" s="46">
        <v>1221.6999999999998</v>
      </c>
      <c r="P46" s="68">
        <v>-466.96000000000026</v>
      </c>
    </row>
    <row r="47" spans="1:18" x14ac:dyDescent="0.2">
      <c r="A47" s="51" t="s">
        <v>51</v>
      </c>
      <c r="B47" s="41">
        <v>1.7</v>
      </c>
      <c r="C47" s="41">
        <v>0</v>
      </c>
      <c r="D47" s="41">
        <v>0</v>
      </c>
      <c r="E47" s="41">
        <v>0</v>
      </c>
      <c r="F47" s="41">
        <v>0</v>
      </c>
      <c r="G47" s="41">
        <v>0.3</v>
      </c>
      <c r="H47" s="41">
        <v>0</v>
      </c>
      <c r="I47" s="41">
        <v>0</v>
      </c>
      <c r="J47" s="41">
        <v>0</v>
      </c>
      <c r="K47" s="41">
        <v>2.06</v>
      </c>
      <c r="L47" s="41">
        <v>1.94</v>
      </c>
      <c r="M47" s="41">
        <v>0</v>
      </c>
      <c r="N47" s="42">
        <v>6</v>
      </c>
      <c r="P47" s="68">
        <v>-17.350000000000001</v>
      </c>
    </row>
    <row r="48" spans="1:18" x14ac:dyDescent="0.2">
      <c r="A48" s="51" t="s">
        <v>52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2">
        <v>0</v>
      </c>
      <c r="P48" s="68">
        <v>0</v>
      </c>
    </row>
    <row r="49" spans="1:16" x14ac:dyDescent="0.2">
      <c r="A49" s="51" t="s">
        <v>53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2">
        <v>0</v>
      </c>
      <c r="P49" s="68">
        <v>0</v>
      </c>
    </row>
    <row r="50" spans="1:16" x14ac:dyDescent="0.2">
      <c r="A50" s="40" t="s">
        <v>54</v>
      </c>
      <c r="B50" s="41">
        <v>162.04</v>
      </c>
      <c r="C50" s="41">
        <v>83.89</v>
      </c>
      <c r="D50" s="41">
        <v>95.58</v>
      </c>
      <c r="E50" s="41">
        <v>60.9</v>
      </c>
      <c r="F50" s="41">
        <v>87.01</v>
      </c>
      <c r="G50" s="41">
        <v>17.62</v>
      </c>
      <c r="H50" s="41">
        <v>156.32</v>
      </c>
      <c r="I50" s="41">
        <v>115.25</v>
      </c>
      <c r="J50" s="41">
        <v>27.56</v>
      </c>
      <c r="K50" s="41">
        <v>63.59</v>
      </c>
      <c r="L50" s="41">
        <v>69.63</v>
      </c>
      <c r="M50" s="41">
        <v>276.31</v>
      </c>
      <c r="N50" s="42">
        <v>1215.6999999999998</v>
      </c>
      <c r="P50" s="68">
        <v>-449.61000000000013</v>
      </c>
    </row>
    <row r="51" spans="1:16" x14ac:dyDescent="0.2">
      <c r="A51" s="50" t="s">
        <v>55</v>
      </c>
      <c r="B51" s="45">
        <v>4053.88</v>
      </c>
      <c r="C51" s="45">
        <v>4099.67</v>
      </c>
      <c r="D51" s="45">
        <v>5286.45</v>
      </c>
      <c r="E51" s="45">
        <v>5822.33</v>
      </c>
      <c r="F51" s="45">
        <v>4402.8599999999997</v>
      </c>
      <c r="G51" s="45">
        <v>4485.05</v>
      </c>
      <c r="H51" s="45">
        <v>4050.75</v>
      </c>
      <c r="I51" s="45">
        <v>4242.28</v>
      </c>
      <c r="J51" s="45">
        <v>3598.8900000000003</v>
      </c>
      <c r="K51" s="45">
        <v>3494.79</v>
      </c>
      <c r="L51" s="45">
        <v>3761.25</v>
      </c>
      <c r="M51" s="45">
        <v>5262.97</v>
      </c>
      <c r="N51" s="46">
        <v>52561.170000000006</v>
      </c>
      <c r="P51" s="68">
        <v>5488.75</v>
      </c>
    </row>
    <row r="52" spans="1:16" x14ac:dyDescent="0.2">
      <c r="A52" s="51" t="s">
        <v>56</v>
      </c>
      <c r="B52" s="41">
        <v>16.510000000000002</v>
      </c>
      <c r="C52" s="41">
        <v>18.690000000000001</v>
      </c>
      <c r="D52" s="41">
        <v>13.26</v>
      </c>
      <c r="E52" s="41">
        <v>38.229999999999997</v>
      </c>
      <c r="F52" s="41">
        <v>15.1</v>
      </c>
      <c r="G52" s="41">
        <v>56.72</v>
      </c>
      <c r="H52" s="41">
        <v>11.12</v>
      </c>
      <c r="I52" s="41">
        <v>48.32</v>
      </c>
      <c r="J52" s="41">
        <v>21.29</v>
      </c>
      <c r="K52" s="41">
        <v>21.62</v>
      </c>
      <c r="L52" s="41">
        <v>39.18</v>
      </c>
      <c r="M52" s="41">
        <v>24.39</v>
      </c>
      <c r="N52" s="42">
        <v>324.42999999999995</v>
      </c>
      <c r="P52" s="68">
        <v>-432.68000000000018</v>
      </c>
    </row>
    <row r="53" spans="1:16" x14ac:dyDescent="0.2">
      <c r="A53" s="51" t="s">
        <v>57</v>
      </c>
      <c r="B53" s="41">
        <v>7.05</v>
      </c>
      <c r="C53" s="41">
        <v>8.11</v>
      </c>
      <c r="D53" s="41">
        <v>5.71</v>
      </c>
      <c r="E53" s="41">
        <v>35.4</v>
      </c>
      <c r="F53" s="41">
        <v>42.75</v>
      </c>
      <c r="G53" s="41">
        <v>9.91</v>
      </c>
      <c r="H53" s="41">
        <v>9.57</v>
      </c>
      <c r="I53" s="41">
        <v>7.86</v>
      </c>
      <c r="J53" s="41">
        <v>34.409999999999997</v>
      </c>
      <c r="K53" s="41">
        <v>8.31</v>
      </c>
      <c r="L53" s="41">
        <v>14.57</v>
      </c>
      <c r="M53" s="41">
        <v>14.86</v>
      </c>
      <c r="N53" s="42">
        <v>198.51</v>
      </c>
      <c r="P53" s="68">
        <v>74.339999999999975</v>
      </c>
    </row>
    <row r="54" spans="1:16" x14ac:dyDescent="0.2">
      <c r="A54" s="48" t="s">
        <v>58</v>
      </c>
      <c r="B54" s="41">
        <v>0.81</v>
      </c>
      <c r="C54" s="41">
        <v>0.81</v>
      </c>
      <c r="D54" s="41">
        <v>0.88</v>
      </c>
      <c r="E54" s="41">
        <v>3.16</v>
      </c>
      <c r="F54" s="41">
        <v>9.8699999999999992</v>
      </c>
      <c r="G54" s="41">
        <v>4.4000000000000004</v>
      </c>
      <c r="H54" s="41">
        <v>0.87</v>
      </c>
      <c r="I54" s="41">
        <v>6.19</v>
      </c>
      <c r="J54" s="41">
        <v>176.43</v>
      </c>
      <c r="K54" s="41">
        <v>19.28</v>
      </c>
      <c r="L54" s="41">
        <v>5.21</v>
      </c>
      <c r="M54" s="41">
        <v>4.4400000000000004</v>
      </c>
      <c r="N54" s="42">
        <v>232.35000000000002</v>
      </c>
      <c r="P54" s="68">
        <v>213.39000000000001</v>
      </c>
    </row>
    <row r="55" spans="1:16" x14ac:dyDescent="0.2">
      <c r="A55" s="48" t="s">
        <v>59</v>
      </c>
      <c r="B55" s="41">
        <v>44.04</v>
      </c>
      <c r="C55" s="41">
        <v>122.46</v>
      </c>
      <c r="D55" s="41">
        <v>69.88</v>
      </c>
      <c r="E55" s="41">
        <v>23.21</v>
      </c>
      <c r="F55" s="41">
        <v>28.29</v>
      </c>
      <c r="G55" s="41">
        <v>18.11</v>
      </c>
      <c r="H55" s="41">
        <v>41.86</v>
      </c>
      <c r="I55" s="41">
        <v>195.1</v>
      </c>
      <c r="J55" s="41">
        <v>48.17</v>
      </c>
      <c r="K55" s="41">
        <v>34.75</v>
      </c>
      <c r="L55" s="41">
        <v>28.6</v>
      </c>
      <c r="M55" s="41">
        <v>492.54</v>
      </c>
      <c r="N55" s="42">
        <v>1147.01</v>
      </c>
      <c r="P55" s="68">
        <v>442.20000000000005</v>
      </c>
    </row>
    <row r="56" spans="1:16" x14ac:dyDescent="0.2">
      <c r="A56" s="48" t="s">
        <v>60</v>
      </c>
      <c r="B56" s="41">
        <v>81.63</v>
      </c>
      <c r="C56" s="41">
        <v>177.7</v>
      </c>
      <c r="D56" s="41">
        <v>86.85</v>
      </c>
      <c r="E56" s="41">
        <v>96</v>
      </c>
      <c r="F56" s="41">
        <v>122.89</v>
      </c>
      <c r="G56" s="41">
        <v>118.19</v>
      </c>
      <c r="H56" s="41">
        <v>83.06</v>
      </c>
      <c r="I56" s="41">
        <v>211.35</v>
      </c>
      <c r="J56" s="41">
        <v>108.48</v>
      </c>
      <c r="K56" s="41">
        <v>115.15</v>
      </c>
      <c r="L56" s="41">
        <v>122.1</v>
      </c>
      <c r="M56" s="41">
        <v>165.33</v>
      </c>
      <c r="N56" s="42">
        <v>1488.7299999999998</v>
      </c>
      <c r="P56" s="68">
        <v>-135.44000000000005</v>
      </c>
    </row>
    <row r="57" spans="1:16" x14ac:dyDescent="0.2">
      <c r="A57" s="48" t="s">
        <v>61</v>
      </c>
      <c r="B57" s="41">
        <v>3903.84</v>
      </c>
      <c r="C57" s="41">
        <v>3771.9</v>
      </c>
      <c r="D57" s="41">
        <v>5109.87</v>
      </c>
      <c r="E57" s="41">
        <v>5626.33</v>
      </c>
      <c r="F57" s="41">
        <v>4183.96</v>
      </c>
      <c r="G57" s="41">
        <v>4277.72</v>
      </c>
      <c r="H57" s="41">
        <v>3904.27</v>
      </c>
      <c r="I57" s="41">
        <v>3773.46</v>
      </c>
      <c r="J57" s="41">
        <v>3210.11</v>
      </c>
      <c r="K57" s="41">
        <v>3295.68</v>
      </c>
      <c r="L57" s="41">
        <v>3551.59</v>
      </c>
      <c r="M57" s="41">
        <v>4561.41</v>
      </c>
      <c r="N57" s="42">
        <v>49170.140000000014</v>
      </c>
      <c r="P57" s="68">
        <v>5326.9400000000169</v>
      </c>
    </row>
    <row r="58" spans="1:16" x14ac:dyDescent="0.2">
      <c r="A58" s="50" t="s">
        <v>62</v>
      </c>
      <c r="B58" s="45">
        <v>37436.620000000003</v>
      </c>
      <c r="C58" s="45">
        <v>36817.96</v>
      </c>
      <c r="D58" s="45">
        <v>36503.15</v>
      </c>
      <c r="E58" s="45">
        <v>37059.289999999994</v>
      </c>
      <c r="F58" s="45">
        <v>37430.9</v>
      </c>
      <c r="G58" s="45">
        <v>38511.909999999996</v>
      </c>
      <c r="H58" s="45">
        <v>36464.910000000003</v>
      </c>
      <c r="I58" s="45">
        <v>36599.86</v>
      </c>
      <c r="J58" s="45">
        <v>33354.949999999997</v>
      </c>
      <c r="K58" s="45">
        <v>32582.02</v>
      </c>
      <c r="L58" s="45">
        <v>34723.919999999998</v>
      </c>
      <c r="M58" s="45">
        <v>44238.44</v>
      </c>
      <c r="N58" s="46">
        <v>441723.93000000005</v>
      </c>
      <c r="P58" s="68">
        <v>28706.680000000051</v>
      </c>
    </row>
    <row r="59" spans="1:16" x14ac:dyDescent="0.2">
      <c r="A59" s="48" t="s">
        <v>63</v>
      </c>
      <c r="B59" s="41">
        <v>2.95</v>
      </c>
      <c r="C59" s="41">
        <v>4.55</v>
      </c>
      <c r="D59" s="41">
        <v>3.93</v>
      </c>
      <c r="E59" s="41">
        <v>0.93</v>
      </c>
      <c r="F59" s="41">
        <v>2.74</v>
      </c>
      <c r="G59" s="41">
        <v>4.08</v>
      </c>
      <c r="H59" s="41">
        <v>3.24</v>
      </c>
      <c r="I59" s="41">
        <v>0.83</v>
      </c>
      <c r="J59" s="41">
        <v>3.07</v>
      </c>
      <c r="K59" s="41">
        <v>3.9</v>
      </c>
      <c r="L59" s="41">
        <v>1.8</v>
      </c>
      <c r="M59" s="41">
        <v>6.02</v>
      </c>
      <c r="N59" s="42">
        <v>38.039999999999992</v>
      </c>
      <c r="P59" s="68">
        <v>-14.229999999999997</v>
      </c>
    </row>
    <row r="60" spans="1:16" x14ac:dyDescent="0.2">
      <c r="A60" s="48" t="s">
        <v>64</v>
      </c>
      <c r="B60" s="41">
        <v>246.6</v>
      </c>
      <c r="C60" s="41">
        <v>145.78</v>
      </c>
      <c r="D60" s="41">
        <v>268.13</v>
      </c>
      <c r="E60" s="41">
        <v>179.14</v>
      </c>
      <c r="F60" s="41">
        <v>129.56</v>
      </c>
      <c r="G60" s="41">
        <v>108.33</v>
      </c>
      <c r="H60" s="41">
        <v>173.77</v>
      </c>
      <c r="I60" s="41">
        <v>244.89</v>
      </c>
      <c r="J60" s="41">
        <v>321.94</v>
      </c>
      <c r="K60" s="41">
        <v>195.73</v>
      </c>
      <c r="L60" s="41">
        <v>238.06</v>
      </c>
      <c r="M60" s="41">
        <v>195.53</v>
      </c>
      <c r="N60" s="42">
        <v>2447.46</v>
      </c>
      <c r="P60" s="68">
        <v>484.23</v>
      </c>
    </row>
    <row r="61" spans="1:16" x14ac:dyDescent="0.2">
      <c r="A61" s="48" t="s">
        <v>65</v>
      </c>
      <c r="B61" s="41">
        <v>271.39999999999998</v>
      </c>
      <c r="C61" s="41">
        <v>280.17</v>
      </c>
      <c r="D61" s="41">
        <v>308.95999999999998</v>
      </c>
      <c r="E61" s="41">
        <v>287.33</v>
      </c>
      <c r="F61" s="41">
        <v>523.70000000000005</v>
      </c>
      <c r="G61" s="41">
        <v>474.62</v>
      </c>
      <c r="H61" s="41">
        <v>424.08</v>
      </c>
      <c r="I61" s="41">
        <v>317.51</v>
      </c>
      <c r="J61" s="41">
        <v>444.67</v>
      </c>
      <c r="K61" s="41">
        <v>407.7</v>
      </c>
      <c r="L61" s="41">
        <v>461.03</v>
      </c>
      <c r="M61" s="41">
        <v>389.11</v>
      </c>
      <c r="N61" s="42">
        <v>4590.2799999999988</v>
      </c>
      <c r="P61" s="68">
        <v>-37.970000000001164</v>
      </c>
    </row>
    <row r="62" spans="1:16" x14ac:dyDescent="0.2">
      <c r="A62" s="48" t="s">
        <v>66</v>
      </c>
      <c r="B62" s="41">
        <v>135.61000000000001</v>
      </c>
      <c r="C62" s="41">
        <v>264.42</v>
      </c>
      <c r="D62" s="41">
        <v>41.95</v>
      </c>
      <c r="E62" s="41">
        <v>24.85</v>
      </c>
      <c r="F62" s="41">
        <v>33.42</v>
      </c>
      <c r="G62" s="41">
        <v>15.01</v>
      </c>
      <c r="H62" s="41">
        <v>27.36</v>
      </c>
      <c r="I62" s="41">
        <v>55.71</v>
      </c>
      <c r="J62" s="41">
        <v>88.96</v>
      </c>
      <c r="K62" s="41">
        <v>114.91</v>
      </c>
      <c r="L62" s="41">
        <v>163.11000000000001</v>
      </c>
      <c r="M62" s="41">
        <v>218.55</v>
      </c>
      <c r="N62" s="42">
        <v>1183.8600000000001</v>
      </c>
      <c r="P62" s="68">
        <v>183.45000000000016</v>
      </c>
    </row>
    <row r="63" spans="1:16" x14ac:dyDescent="0.2">
      <c r="A63" s="48" t="s">
        <v>67</v>
      </c>
      <c r="B63" s="41">
        <v>5177.3100000000004</v>
      </c>
      <c r="C63" s="41">
        <v>3676.94</v>
      </c>
      <c r="D63" s="41">
        <v>4440.12</v>
      </c>
      <c r="E63" s="41">
        <v>4450.7299999999996</v>
      </c>
      <c r="F63" s="41">
        <v>4928.62</v>
      </c>
      <c r="G63" s="41">
        <v>5205.6400000000003</v>
      </c>
      <c r="H63" s="41">
        <v>4897.16</v>
      </c>
      <c r="I63" s="41">
        <v>4272.6899999999996</v>
      </c>
      <c r="J63" s="41">
        <v>4759.07</v>
      </c>
      <c r="K63" s="41">
        <v>3980.67</v>
      </c>
      <c r="L63" s="41">
        <v>4034.39</v>
      </c>
      <c r="M63" s="41">
        <v>5309.64</v>
      </c>
      <c r="N63" s="42">
        <v>55132.979999999996</v>
      </c>
      <c r="P63" s="68">
        <v>-798.61000000000786</v>
      </c>
    </row>
    <row r="64" spans="1:16" x14ac:dyDescent="0.2">
      <c r="A64" s="48" t="s">
        <v>68</v>
      </c>
      <c r="B64" s="41">
        <v>1313.63</v>
      </c>
      <c r="C64" s="41">
        <v>1174.3800000000001</v>
      </c>
      <c r="D64" s="41">
        <v>1129.96</v>
      </c>
      <c r="E64" s="41">
        <v>1584.9</v>
      </c>
      <c r="F64" s="41">
        <v>1221.06</v>
      </c>
      <c r="G64" s="41">
        <v>1221.5999999999999</v>
      </c>
      <c r="H64" s="41">
        <v>1260.68</v>
      </c>
      <c r="I64" s="41">
        <v>1369.6</v>
      </c>
      <c r="J64" s="41">
        <v>1098.5899999999999</v>
      </c>
      <c r="K64" s="41">
        <v>1312.28</v>
      </c>
      <c r="L64" s="41">
        <v>1213.5899999999999</v>
      </c>
      <c r="M64" s="41">
        <v>2286</v>
      </c>
      <c r="N64" s="42">
        <v>16186.270000000002</v>
      </c>
      <c r="P64" s="68">
        <v>-2227.159999999998</v>
      </c>
    </row>
    <row r="65" spans="1:16" x14ac:dyDescent="0.2">
      <c r="A65" s="48" t="s">
        <v>69</v>
      </c>
      <c r="B65" s="41">
        <v>65.88</v>
      </c>
      <c r="C65" s="41">
        <v>309.14999999999998</v>
      </c>
      <c r="D65" s="41">
        <v>85.18</v>
      </c>
      <c r="E65" s="41">
        <v>119.27</v>
      </c>
      <c r="F65" s="41">
        <v>90.39</v>
      </c>
      <c r="G65" s="41">
        <v>64.98</v>
      </c>
      <c r="H65" s="41">
        <v>71.03</v>
      </c>
      <c r="I65" s="41">
        <v>171.42</v>
      </c>
      <c r="J65" s="41">
        <v>156.01</v>
      </c>
      <c r="K65" s="41">
        <v>103.5</v>
      </c>
      <c r="L65" s="41">
        <v>269.42</v>
      </c>
      <c r="M65" s="41">
        <v>192.19</v>
      </c>
      <c r="N65" s="42">
        <v>1698.42</v>
      </c>
      <c r="P65" s="68">
        <v>232.46000000000004</v>
      </c>
    </row>
    <row r="66" spans="1:16" x14ac:dyDescent="0.2">
      <c r="A66" s="48" t="s">
        <v>70</v>
      </c>
      <c r="B66" s="41">
        <v>1611.47</v>
      </c>
      <c r="C66" s="41">
        <v>1166.3499999999999</v>
      </c>
      <c r="D66" s="41">
        <v>1175.46</v>
      </c>
      <c r="E66" s="41">
        <v>1780.38</v>
      </c>
      <c r="F66" s="41">
        <v>1574.84</v>
      </c>
      <c r="G66" s="41">
        <v>1628.98</v>
      </c>
      <c r="H66" s="41">
        <v>1440.63</v>
      </c>
      <c r="I66" s="41">
        <v>1670.99</v>
      </c>
      <c r="J66" s="41">
        <v>1270.21</v>
      </c>
      <c r="K66" s="41">
        <v>996.26</v>
      </c>
      <c r="L66" s="41">
        <v>1246.1199999999999</v>
      </c>
      <c r="M66" s="41">
        <v>2032</v>
      </c>
      <c r="N66" s="42">
        <v>17593.690000000002</v>
      </c>
      <c r="P66" s="68">
        <v>-1911.5699999999997</v>
      </c>
    </row>
    <row r="67" spans="1:16" x14ac:dyDescent="0.2">
      <c r="A67" s="52" t="s">
        <v>71</v>
      </c>
      <c r="B67" s="41">
        <v>28611.77</v>
      </c>
      <c r="C67" s="41">
        <v>29796.22</v>
      </c>
      <c r="D67" s="41">
        <v>29049.46</v>
      </c>
      <c r="E67" s="41">
        <v>28631.759999999998</v>
      </c>
      <c r="F67" s="41">
        <v>28926.57</v>
      </c>
      <c r="G67" s="41">
        <v>29788.67</v>
      </c>
      <c r="H67" s="41">
        <v>28166.959999999999</v>
      </c>
      <c r="I67" s="41">
        <v>28496.22</v>
      </c>
      <c r="J67" s="41">
        <v>25212.43</v>
      </c>
      <c r="K67" s="41">
        <v>25467.07</v>
      </c>
      <c r="L67" s="41">
        <v>27096.400000000001</v>
      </c>
      <c r="M67" s="41">
        <v>33609.4</v>
      </c>
      <c r="N67" s="42">
        <v>342852.93000000005</v>
      </c>
      <c r="P67" s="68">
        <v>32796.080000000016</v>
      </c>
    </row>
    <row r="68" spans="1:16" x14ac:dyDescent="0.2">
      <c r="A68" s="50" t="s">
        <v>72</v>
      </c>
      <c r="B68" s="45">
        <v>108.29</v>
      </c>
      <c r="C68" s="45">
        <v>89.01</v>
      </c>
      <c r="D68" s="45">
        <v>101.3</v>
      </c>
      <c r="E68" s="45">
        <v>104.67</v>
      </c>
      <c r="F68" s="45">
        <v>84.27</v>
      </c>
      <c r="G68" s="45">
        <v>109.73</v>
      </c>
      <c r="H68" s="45">
        <v>59.83</v>
      </c>
      <c r="I68" s="45">
        <v>73.89</v>
      </c>
      <c r="J68" s="45">
        <v>78.400000000000006</v>
      </c>
      <c r="K68" s="45">
        <v>115.46</v>
      </c>
      <c r="L68" s="45">
        <v>89.28</v>
      </c>
      <c r="M68" s="45">
        <v>116.2</v>
      </c>
      <c r="N68" s="46">
        <v>1130.33</v>
      </c>
      <c r="P68" s="68">
        <v>9.2899999999997362</v>
      </c>
    </row>
    <row r="69" spans="1:16" x14ac:dyDescent="0.2">
      <c r="A69" s="48" t="s">
        <v>73</v>
      </c>
      <c r="B69" s="41">
        <v>108.29</v>
      </c>
      <c r="C69" s="41">
        <v>89.01</v>
      </c>
      <c r="D69" s="41">
        <v>101.3</v>
      </c>
      <c r="E69" s="41">
        <v>104.67</v>
      </c>
      <c r="F69" s="41">
        <v>84.27</v>
      </c>
      <c r="G69" s="41">
        <v>109.73</v>
      </c>
      <c r="H69" s="41">
        <v>59.83</v>
      </c>
      <c r="I69" s="41">
        <v>73.89</v>
      </c>
      <c r="J69" s="41">
        <v>78.400000000000006</v>
      </c>
      <c r="K69" s="41">
        <v>115.46</v>
      </c>
      <c r="L69" s="41">
        <v>89.28</v>
      </c>
      <c r="M69" s="41">
        <v>116.2</v>
      </c>
      <c r="N69" s="42">
        <v>1130.33</v>
      </c>
      <c r="P69" s="68">
        <v>9.2899999999997362</v>
      </c>
    </row>
    <row r="70" spans="1:16" x14ac:dyDescent="0.2">
      <c r="A70" s="50" t="s">
        <v>74</v>
      </c>
      <c r="B70" s="45">
        <v>42665.63</v>
      </c>
      <c r="C70" s="45">
        <v>48455.519999999997</v>
      </c>
      <c r="D70" s="45">
        <v>45562.74</v>
      </c>
      <c r="E70" s="45">
        <v>44487.28</v>
      </c>
      <c r="F70" s="45">
        <v>47555.77</v>
      </c>
      <c r="G70" s="45">
        <v>45095.07</v>
      </c>
      <c r="H70" s="45">
        <v>45123.5</v>
      </c>
      <c r="I70" s="45">
        <v>46662.61</v>
      </c>
      <c r="J70" s="45">
        <v>45858.14</v>
      </c>
      <c r="K70" s="45">
        <v>44700.88</v>
      </c>
      <c r="L70" s="45">
        <v>43845.82</v>
      </c>
      <c r="M70" s="45">
        <v>57770.5</v>
      </c>
      <c r="N70" s="46">
        <v>557783.46</v>
      </c>
      <c r="P70" s="68">
        <v>-8288.1500000000233</v>
      </c>
    </row>
    <row r="71" spans="1:16" x14ac:dyDescent="0.2">
      <c r="A71" s="48" t="s">
        <v>75</v>
      </c>
      <c r="B71" s="41">
        <v>42665.63</v>
      </c>
      <c r="C71" s="41">
        <v>48455.519999999997</v>
      </c>
      <c r="D71" s="41">
        <v>45562.74</v>
      </c>
      <c r="E71" s="41">
        <v>44487.28</v>
      </c>
      <c r="F71" s="41">
        <v>47555.77</v>
      </c>
      <c r="G71" s="41">
        <v>45095.07</v>
      </c>
      <c r="H71" s="41">
        <v>45123.5</v>
      </c>
      <c r="I71" s="41">
        <v>46662.61</v>
      </c>
      <c r="J71" s="41">
        <v>45858.14</v>
      </c>
      <c r="K71" s="41">
        <v>44700.88</v>
      </c>
      <c r="L71" s="41">
        <v>43845.82</v>
      </c>
      <c r="M71" s="41">
        <v>57770.5</v>
      </c>
      <c r="N71" s="42">
        <v>557783.46</v>
      </c>
      <c r="P71" s="68">
        <v>-8288.1500000000233</v>
      </c>
    </row>
    <row r="72" spans="1:16" x14ac:dyDescent="0.2">
      <c r="A72" s="50" t="s">
        <v>76</v>
      </c>
      <c r="B72" s="45">
        <v>10.87</v>
      </c>
      <c r="C72" s="45">
        <v>10.89</v>
      </c>
      <c r="D72" s="45">
        <v>8.58</v>
      </c>
      <c r="E72" s="45">
        <v>6.91</v>
      </c>
      <c r="F72" s="45">
        <v>7.29</v>
      </c>
      <c r="G72" s="45">
        <v>21.79</v>
      </c>
      <c r="H72" s="45">
        <v>26.35</v>
      </c>
      <c r="I72" s="45">
        <v>9.2100000000000009</v>
      </c>
      <c r="J72" s="45">
        <v>5.56</v>
      </c>
      <c r="K72" s="45">
        <v>34.03</v>
      </c>
      <c r="L72" s="45">
        <v>4.92</v>
      </c>
      <c r="M72" s="45">
        <v>37.01</v>
      </c>
      <c r="N72" s="46">
        <v>183.41</v>
      </c>
      <c r="P72" s="68">
        <v>-118.38999999999996</v>
      </c>
    </row>
    <row r="73" spans="1:16" x14ac:dyDescent="0.2">
      <c r="A73" s="48" t="s">
        <v>77</v>
      </c>
      <c r="B73" s="41">
        <v>10.87</v>
      </c>
      <c r="C73" s="41">
        <v>10.89</v>
      </c>
      <c r="D73" s="41">
        <v>8.58</v>
      </c>
      <c r="E73" s="41">
        <v>6.91</v>
      </c>
      <c r="F73" s="41">
        <v>7.29</v>
      </c>
      <c r="G73" s="41">
        <v>21.79</v>
      </c>
      <c r="H73" s="41">
        <v>26.35</v>
      </c>
      <c r="I73" s="41">
        <v>9.2100000000000009</v>
      </c>
      <c r="J73" s="41">
        <v>5.56</v>
      </c>
      <c r="K73" s="41">
        <v>34.03</v>
      </c>
      <c r="L73" s="41">
        <v>4.92</v>
      </c>
      <c r="M73" s="41">
        <v>37.01</v>
      </c>
      <c r="N73" s="42">
        <v>183.41</v>
      </c>
      <c r="P73" s="68">
        <v>-118.38999999999996</v>
      </c>
    </row>
    <row r="74" spans="1:16" x14ac:dyDescent="0.2">
      <c r="A74" s="50" t="s">
        <v>78</v>
      </c>
      <c r="B74" s="45">
        <v>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6">
        <v>0</v>
      </c>
      <c r="P74" s="68">
        <v>0</v>
      </c>
    </row>
    <row r="75" spans="1:16" x14ac:dyDescent="0.2">
      <c r="A75" s="40" t="s">
        <v>79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2">
        <v>0</v>
      </c>
      <c r="P75" s="68">
        <v>0</v>
      </c>
    </row>
    <row r="76" spans="1:16" x14ac:dyDescent="0.2">
      <c r="A76" s="40" t="s">
        <v>80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2">
        <v>0</v>
      </c>
      <c r="P76" s="68">
        <v>0</v>
      </c>
    </row>
    <row r="77" spans="1:16" x14ac:dyDescent="0.2">
      <c r="A77" s="40" t="s">
        <v>81</v>
      </c>
      <c r="B77" s="41">
        <v>0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2">
        <v>0</v>
      </c>
      <c r="P77" s="68">
        <v>0</v>
      </c>
    </row>
    <row r="78" spans="1:16" x14ac:dyDescent="0.2">
      <c r="A78" s="40" t="s">
        <v>82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2">
        <v>0</v>
      </c>
      <c r="P78" s="68">
        <v>0</v>
      </c>
    </row>
    <row r="79" spans="1:16" x14ac:dyDescent="0.2">
      <c r="A79" s="40" t="s">
        <v>83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2">
        <v>0</v>
      </c>
      <c r="P79" s="68">
        <v>0</v>
      </c>
    </row>
    <row r="80" spans="1:16" x14ac:dyDescent="0.2">
      <c r="A80" s="40" t="s">
        <v>84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2">
        <v>0</v>
      </c>
      <c r="P80" s="68">
        <v>0</v>
      </c>
    </row>
    <row r="81" spans="1:16" x14ac:dyDescent="0.2">
      <c r="A81" s="53" t="s">
        <v>85</v>
      </c>
      <c r="B81" s="54">
        <v>2422.17</v>
      </c>
      <c r="C81" s="54">
        <v>1944.38</v>
      </c>
      <c r="D81" s="54">
        <v>2398.19</v>
      </c>
      <c r="E81" s="54">
        <v>2153.9499999999998</v>
      </c>
      <c r="F81" s="54">
        <v>1873.21</v>
      </c>
      <c r="G81" s="54">
        <v>1949.81</v>
      </c>
      <c r="H81" s="54">
        <v>1784.17</v>
      </c>
      <c r="I81" s="54">
        <v>2030.31</v>
      </c>
      <c r="J81" s="54">
        <v>2153.81</v>
      </c>
      <c r="K81" s="54">
        <v>1881.34</v>
      </c>
      <c r="L81" s="54">
        <v>2420.14</v>
      </c>
      <c r="M81" s="54">
        <v>2187.2600000000002</v>
      </c>
      <c r="N81" s="55">
        <v>25198.739999999998</v>
      </c>
      <c r="P81" s="68">
        <v>-2046.8900000000031</v>
      </c>
    </row>
    <row r="82" spans="1:16" x14ac:dyDescent="0.2">
      <c r="A82" s="48" t="s">
        <v>86</v>
      </c>
      <c r="B82" s="41">
        <v>2422.17</v>
      </c>
      <c r="C82" s="41">
        <v>1944.38</v>
      </c>
      <c r="D82" s="41">
        <v>2398.19</v>
      </c>
      <c r="E82" s="41">
        <v>2153.9499999999998</v>
      </c>
      <c r="F82" s="41">
        <v>1873.21</v>
      </c>
      <c r="G82" s="41">
        <v>1949.81</v>
      </c>
      <c r="H82" s="41">
        <v>1784.17</v>
      </c>
      <c r="I82" s="41">
        <v>2030.31</v>
      </c>
      <c r="J82" s="41">
        <v>2153.81</v>
      </c>
      <c r="K82" s="41">
        <v>1881.34</v>
      </c>
      <c r="L82" s="41">
        <v>2420.14</v>
      </c>
      <c r="M82" s="41">
        <v>2187.2600000000002</v>
      </c>
      <c r="N82" s="42">
        <v>25198.739999999998</v>
      </c>
      <c r="P82" s="68">
        <v>-2042.690000000006</v>
      </c>
    </row>
    <row r="83" spans="1:16" x14ac:dyDescent="0.2">
      <c r="A83" s="48" t="s">
        <v>87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2">
        <v>0</v>
      </c>
      <c r="P83" s="68">
        <v>-4.1999999999999993</v>
      </c>
    </row>
    <row r="84" spans="1:16" x14ac:dyDescent="0.2">
      <c r="A84" s="50" t="s">
        <v>88</v>
      </c>
      <c r="B84" s="54">
        <v>4.0199999999999996</v>
      </c>
      <c r="C84" s="54">
        <v>57.66</v>
      </c>
      <c r="D84" s="54">
        <v>0</v>
      </c>
      <c r="E84" s="54">
        <v>6.14</v>
      </c>
      <c r="F84" s="54">
        <v>5.88</v>
      </c>
      <c r="G84" s="54">
        <v>18.89</v>
      </c>
      <c r="H84" s="54">
        <v>54.43</v>
      </c>
      <c r="I84" s="54">
        <v>7.38</v>
      </c>
      <c r="J84" s="54">
        <v>12.45</v>
      </c>
      <c r="K84" s="54">
        <v>24.38</v>
      </c>
      <c r="L84" s="54">
        <v>0</v>
      </c>
      <c r="M84" s="54">
        <v>10.17</v>
      </c>
      <c r="N84" s="55">
        <v>201.39999999999995</v>
      </c>
      <c r="P84" s="68">
        <v>-184.88000000000002</v>
      </c>
    </row>
    <row r="85" spans="1:16" x14ac:dyDescent="0.2">
      <c r="A85" s="51" t="s">
        <v>89</v>
      </c>
      <c r="B85" s="41">
        <v>4.0199999999999996</v>
      </c>
      <c r="C85" s="41">
        <v>57.66</v>
      </c>
      <c r="D85" s="41">
        <v>0</v>
      </c>
      <c r="E85" s="41">
        <v>6.14</v>
      </c>
      <c r="F85" s="41">
        <v>5.88</v>
      </c>
      <c r="G85" s="41">
        <v>18.89</v>
      </c>
      <c r="H85" s="41">
        <v>54.43</v>
      </c>
      <c r="I85" s="41">
        <v>7.38</v>
      </c>
      <c r="J85" s="41">
        <v>12.45</v>
      </c>
      <c r="K85" s="41">
        <v>24.38</v>
      </c>
      <c r="L85" s="41">
        <v>0</v>
      </c>
      <c r="M85" s="41">
        <v>10.17</v>
      </c>
      <c r="N85" s="42">
        <v>201.39999999999995</v>
      </c>
      <c r="P85" s="68">
        <v>-184.88000000000002</v>
      </c>
    </row>
    <row r="86" spans="1:16" x14ac:dyDescent="0.2">
      <c r="A86" s="37" t="s">
        <v>90</v>
      </c>
      <c r="B86" s="56">
        <v>23.42</v>
      </c>
      <c r="C86" s="56">
        <v>8.66</v>
      </c>
      <c r="D86" s="56">
        <v>10.37</v>
      </c>
      <c r="E86" s="56">
        <v>23.9</v>
      </c>
      <c r="F86" s="56">
        <v>18.86</v>
      </c>
      <c r="G86" s="56">
        <v>19.880000000000003</v>
      </c>
      <c r="H86" s="56">
        <v>14.83</v>
      </c>
      <c r="I86" s="56">
        <v>25.57</v>
      </c>
      <c r="J86" s="56">
        <v>4.8</v>
      </c>
      <c r="K86" s="56">
        <v>23.43</v>
      </c>
      <c r="L86" s="56">
        <v>12.040000000000001</v>
      </c>
      <c r="M86" s="56">
        <v>26.130000000000003</v>
      </c>
      <c r="N86" s="57">
        <v>211.89000000000001</v>
      </c>
      <c r="P86" s="68">
        <v>-18.959999999999951</v>
      </c>
    </row>
    <row r="87" spans="1:16" x14ac:dyDescent="0.2">
      <c r="A87" s="48" t="s">
        <v>91</v>
      </c>
      <c r="B87" s="54">
        <v>0</v>
      </c>
      <c r="C87" s="54">
        <v>0</v>
      </c>
      <c r="D87" s="54">
        <v>2.77</v>
      </c>
      <c r="E87" s="54">
        <v>8.91</v>
      </c>
      <c r="F87" s="54">
        <v>10.199999999999999</v>
      </c>
      <c r="G87" s="54">
        <v>12.280000000000001</v>
      </c>
      <c r="H87" s="54">
        <v>0.36</v>
      </c>
      <c r="I87" s="54">
        <v>0.36</v>
      </c>
      <c r="J87" s="54">
        <v>0.36</v>
      </c>
      <c r="K87" s="54">
        <v>0.11</v>
      </c>
      <c r="L87" s="54">
        <v>0</v>
      </c>
      <c r="M87" s="54">
        <v>2.71</v>
      </c>
      <c r="N87" s="55">
        <v>38.059999999999995</v>
      </c>
      <c r="P87" s="68">
        <v>-30.420000000000009</v>
      </c>
    </row>
    <row r="88" spans="1:16" x14ac:dyDescent="0.2">
      <c r="A88" s="40" t="s">
        <v>92</v>
      </c>
      <c r="B88" s="41">
        <v>0</v>
      </c>
      <c r="C88" s="41">
        <v>0</v>
      </c>
      <c r="D88" s="41">
        <v>2.3199999999999998</v>
      </c>
      <c r="E88" s="41">
        <v>0</v>
      </c>
      <c r="F88" s="41">
        <v>0.36</v>
      </c>
      <c r="G88" s="41">
        <v>7.86</v>
      </c>
      <c r="H88" s="41">
        <v>0.36</v>
      </c>
      <c r="I88" s="41">
        <v>0.36</v>
      </c>
      <c r="J88" s="41">
        <v>0.36</v>
      </c>
      <c r="K88" s="41">
        <v>0</v>
      </c>
      <c r="L88" s="41">
        <v>0</v>
      </c>
      <c r="M88" s="41">
        <v>2.71</v>
      </c>
      <c r="N88" s="42">
        <v>14.329999999999998</v>
      </c>
      <c r="P88" s="68">
        <v>-54.150000000000006</v>
      </c>
    </row>
    <row r="89" spans="1:16" x14ac:dyDescent="0.2">
      <c r="A89" s="40" t="s">
        <v>93</v>
      </c>
      <c r="B89" s="41">
        <v>0</v>
      </c>
      <c r="C89" s="41">
        <v>0</v>
      </c>
      <c r="D89" s="41">
        <v>0.45</v>
      </c>
      <c r="E89" s="41">
        <v>8.91</v>
      </c>
      <c r="F89" s="41">
        <v>9.84</v>
      </c>
      <c r="G89" s="41">
        <v>4.42</v>
      </c>
      <c r="H89" s="41">
        <v>0</v>
      </c>
      <c r="I89" s="41">
        <v>0</v>
      </c>
      <c r="J89" s="41">
        <v>0</v>
      </c>
      <c r="K89" s="41">
        <v>0.11</v>
      </c>
      <c r="L89" s="41">
        <v>0</v>
      </c>
      <c r="M89" s="41">
        <v>0</v>
      </c>
      <c r="N89" s="42">
        <v>23.729999999999997</v>
      </c>
      <c r="P89" s="68">
        <v>23.729999999999997</v>
      </c>
    </row>
    <row r="90" spans="1:16" x14ac:dyDescent="0.2">
      <c r="A90" s="48" t="s">
        <v>94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2">
        <v>0</v>
      </c>
      <c r="P90" s="68">
        <v>-2.2000000000000002</v>
      </c>
    </row>
    <row r="91" spans="1:16" x14ac:dyDescent="0.2">
      <c r="A91" s="58" t="s">
        <v>95</v>
      </c>
      <c r="B91" s="54">
        <v>21.09</v>
      </c>
      <c r="C91" s="54">
        <v>6.33</v>
      </c>
      <c r="D91" s="54">
        <v>5.27</v>
      </c>
      <c r="E91" s="54">
        <v>12.66</v>
      </c>
      <c r="F91" s="54">
        <v>6.33</v>
      </c>
      <c r="G91" s="54">
        <v>5.27</v>
      </c>
      <c r="H91" s="54">
        <v>12.14</v>
      </c>
      <c r="I91" s="54">
        <v>22.88</v>
      </c>
      <c r="J91" s="54">
        <v>2.11</v>
      </c>
      <c r="K91" s="54">
        <v>20.99</v>
      </c>
      <c r="L91" s="54">
        <v>9.7100000000000009</v>
      </c>
      <c r="M91" s="54">
        <v>21.09</v>
      </c>
      <c r="N91" s="55">
        <v>145.86999999999998</v>
      </c>
      <c r="P91" s="68">
        <v>20.869999999999962</v>
      </c>
    </row>
    <row r="92" spans="1:16" x14ac:dyDescent="0.2">
      <c r="A92" s="58" t="s">
        <v>96</v>
      </c>
      <c r="B92" s="41">
        <v>21.09</v>
      </c>
      <c r="C92" s="41">
        <v>6.33</v>
      </c>
      <c r="D92" s="41">
        <v>5.27</v>
      </c>
      <c r="E92" s="41">
        <v>12.66</v>
      </c>
      <c r="F92" s="41">
        <v>6.33</v>
      </c>
      <c r="G92" s="41">
        <v>5.27</v>
      </c>
      <c r="H92" s="41">
        <v>12.14</v>
      </c>
      <c r="I92" s="41">
        <v>22.88</v>
      </c>
      <c r="J92" s="41">
        <v>2.11</v>
      </c>
      <c r="K92" s="41">
        <v>20.99</v>
      </c>
      <c r="L92" s="41">
        <v>9.7100000000000009</v>
      </c>
      <c r="M92" s="41">
        <v>21.09</v>
      </c>
      <c r="N92" s="42">
        <v>145.86999999999998</v>
      </c>
      <c r="P92" s="68">
        <v>20.869999999999962</v>
      </c>
    </row>
    <row r="93" spans="1:16" x14ac:dyDescent="0.2">
      <c r="A93" s="58" t="s">
        <v>99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2">
        <v>0</v>
      </c>
      <c r="P93" s="68">
        <v>0</v>
      </c>
    </row>
    <row r="94" spans="1:16" x14ac:dyDescent="0.2">
      <c r="A94" s="58" t="s">
        <v>100</v>
      </c>
      <c r="B94" s="41">
        <v>2.33</v>
      </c>
      <c r="C94" s="41">
        <v>2.33</v>
      </c>
      <c r="D94" s="41">
        <v>2.33</v>
      </c>
      <c r="E94" s="41">
        <v>2.33</v>
      </c>
      <c r="F94" s="41">
        <v>2.33</v>
      </c>
      <c r="G94" s="41">
        <v>2.33</v>
      </c>
      <c r="H94" s="41">
        <v>2.33</v>
      </c>
      <c r="I94" s="41">
        <v>2.33</v>
      </c>
      <c r="J94" s="41">
        <v>2.33</v>
      </c>
      <c r="K94" s="41">
        <v>2.33</v>
      </c>
      <c r="L94" s="41">
        <v>2.33</v>
      </c>
      <c r="M94" s="41">
        <v>2.33</v>
      </c>
      <c r="N94" s="42">
        <v>27.959999999999994</v>
      </c>
      <c r="P94" s="68">
        <v>-7.210000000000008</v>
      </c>
    </row>
    <row r="95" spans="1:16" ht="3.9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1"/>
    </row>
    <row r="96" spans="1:16" x14ac:dyDescent="0.2">
      <c r="A96" s="37" t="s">
        <v>101</v>
      </c>
      <c r="B96" s="56">
        <v>14.15</v>
      </c>
      <c r="C96" s="56">
        <v>30.68</v>
      </c>
      <c r="D96" s="56">
        <v>10.34</v>
      </c>
      <c r="E96" s="56">
        <v>17.79</v>
      </c>
      <c r="F96" s="56">
        <v>2.7800000000000002</v>
      </c>
      <c r="G96" s="56">
        <v>22.369999999999997</v>
      </c>
      <c r="H96" s="56">
        <v>2.0700000000000003</v>
      </c>
      <c r="I96" s="56">
        <v>49.259999999999991</v>
      </c>
      <c r="J96" s="56">
        <v>61.85</v>
      </c>
      <c r="K96" s="56">
        <v>39.440000000000005</v>
      </c>
      <c r="L96" s="56">
        <v>3.94</v>
      </c>
      <c r="M96" s="56">
        <v>9.4499999999999993</v>
      </c>
      <c r="N96" s="57">
        <v>264.12</v>
      </c>
      <c r="P96" s="68">
        <v>50.409999999999911</v>
      </c>
    </row>
    <row r="97" spans="1:16" x14ac:dyDescent="0.2">
      <c r="A97" s="40" t="s">
        <v>102</v>
      </c>
      <c r="B97" s="41">
        <v>0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2">
        <v>0</v>
      </c>
      <c r="P97" s="68">
        <v>-13.71</v>
      </c>
    </row>
    <row r="98" spans="1:16" x14ac:dyDescent="0.2">
      <c r="A98" s="40" t="s">
        <v>103</v>
      </c>
      <c r="B98" s="54">
        <v>1.39</v>
      </c>
      <c r="C98" s="54">
        <v>0</v>
      </c>
      <c r="D98" s="54">
        <v>4.1500000000000004</v>
      </c>
      <c r="E98" s="54">
        <v>5.71</v>
      </c>
      <c r="F98" s="54">
        <v>0.06</v>
      </c>
      <c r="G98" s="54">
        <v>18.22</v>
      </c>
      <c r="H98" s="54">
        <v>0.48</v>
      </c>
      <c r="I98" s="54">
        <v>33.459999999999994</v>
      </c>
      <c r="J98" s="54">
        <v>56.72</v>
      </c>
      <c r="K98" s="54">
        <v>2.31</v>
      </c>
      <c r="L98" s="54">
        <v>0.32</v>
      </c>
      <c r="M98" s="54">
        <v>7.49</v>
      </c>
      <c r="N98" s="55">
        <v>130.31</v>
      </c>
      <c r="P98" s="68">
        <v>80.309999999999988</v>
      </c>
    </row>
    <row r="99" spans="1:16" x14ac:dyDescent="0.2">
      <c r="A99" s="40" t="s">
        <v>104</v>
      </c>
      <c r="B99" s="41">
        <v>1.39</v>
      </c>
      <c r="C99" s="41">
        <v>0</v>
      </c>
      <c r="D99" s="41">
        <v>0</v>
      </c>
      <c r="E99" s="41">
        <v>0</v>
      </c>
      <c r="F99" s="41">
        <v>0</v>
      </c>
      <c r="G99" s="41">
        <v>15.07</v>
      </c>
      <c r="H99" s="41">
        <v>0</v>
      </c>
      <c r="I99" s="41">
        <v>17.989999999999998</v>
      </c>
      <c r="J99" s="41">
        <v>42.94</v>
      </c>
      <c r="K99" s="41">
        <v>0</v>
      </c>
      <c r="L99" s="41">
        <v>0</v>
      </c>
      <c r="M99" s="41">
        <v>7.24</v>
      </c>
      <c r="N99" s="42">
        <v>84.63</v>
      </c>
      <c r="O99" s="62"/>
      <c r="P99" s="68">
        <v>54.629999999999995</v>
      </c>
    </row>
    <row r="100" spans="1:16" x14ac:dyDescent="0.2">
      <c r="A100" s="40" t="s">
        <v>105</v>
      </c>
      <c r="B100" s="41">
        <v>0</v>
      </c>
      <c r="C100" s="41">
        <v>0</v>
      </c>
      <c r="D100" s="41">
        <v>2.67</v>
      </c>
      <c r="E100" s="41">
        <v>5.71</v>
      </c>
      <c r="F100" s="41">
        <v>0.06</v>
      </c>
      <c r="G100" s="41">
        <v>3.15</v>
      </c>
      <c r="H100" s="41">
        <v>0.48</v>
      </c>
      <c r="I100" s="41">
        <v>11.42</v>
      </c>
      <c r="J100" s="41">
        <v>2.75</v>
      </c>
      <c r="K100" s="41">
        <v>1.24</v>
      </c>
      <c r="L100" s="41">
        <v>0</v>
      </c>
      <c r="M100" s="41">
        <v>0.25</v>
      </c>
      <c r="N100" s="42">
        <v>27.73</v>
      </c>
      <c r="P100" s="68">
        <v>27.73</v>
      </c>
    </row>
    <row r="101" spans="1:16" x14ac:dyDescent="0.2">
      <c r="A101" s="40" t="s">
        <v>106</v>
      </c>
      <c r="B101" s="41">
        <v>0</v>
      </c>
      <c r="C101" s="41">
        <v>0</v>
      </c>
      <c r="D101" s="41">
        <v>1.48</v>
      </c>
      <c r="E101" s="41">
        <v>0</v>
      </c>
      <c r="F101" s="41">
        <v>0</v>
      </c>
      <c r="G101" s="41">
        <v>0</v>
      </c>
      <c r="H101" s="41">
        <v>0</v>
      </c>
      <c r="I101" s="41">
        <v>4.05</v>
      </c>
      <c r="J101" s="41">
        <v>11.03</v>
      </c>
      <c r="K101" s="41">
        <v>1.07</v>
      </c>
      <c r="L101" s="41">
        <v>0.32</v>
      </c>
      <c r="M101" s="41">
        <v>0</v>
      </c>
      <c r="N101" s="42">
        <v>17.95</v>
      </c>
      <c r="P101" s="68">
        <v>-2.0500000000000007</v>
      </c>
    </row>
    <row r="102" spans="1:16" x14ac:dyDescent="0.2">
      <c r="A102" s="58" t="s">
        <v>95</v>
      </c>
      <c r="B102" s="54">
        <v>12.76</v>
      </c>
      <c r="C102" s="54">
        <v>30.68</v>
      </c>
      <c r="D102" s="54">
        <v>6.19</v>
      </c>
      <c r="E102" s="54">
        <v>12.08</v>
      </c>
      <c r="F102" s="54">
        <v>2.72</v>
      </c>
      <c r="G102" s="54">
        <v>4.1500000000000004</v>
      </c>
      <c r="H102" s="54">
        <v>1.59</v>
      </c>
      <c r="I102" s="54">
        <v>15.8</v>
      </c>
      <c r="J102" s="54">
        <v>5.13</v>
      </c>
      <c r="K102" s="54">
        <v>37.130000000000003</v>
      </c>
      <c r="L102" s="54">
        <v>3.62</v>
      </c>
      <c r="M102" s="54">
        <v>1.96</v>
      </c>
      <c r="N102" s="55">
        <v>133.81</v>
      </c>
      <c r="P102" s="68">
        <v>-16.189999999999998</v>
      </c>
    </row>
    <row r="103" spans="1:16" x14ac:dyDescent="0.2">
      <c r="A103" s="58" t="s">
        <v>107</v>
      </c>
      <c r="B103" s="41">
        <v>12.76</v>
      </c>
      <c r="C103" s="41">
        <v>30.68</v>
      </c>
      <c r="D103" s="41">
        <v>6.19</v>
      </c>
      <c r="E103" s="41">
        <v>12.08</v>
      </c>
      <c r="F103" s="41">
        <v>2.72</v>
      </c>
      <c r="G103" s="41">
        <v>4.1500000000000004</v>
      </c>
      <c r="H103" s="41">
        <v>1.59</v>
      </c>
      <c r="I103" s="41">
        <v>15.8</v>
      </c>
      <c r="J103" s="41">
        <v>5.13</v>
      </c>
      <c r="K103" s="41">
        <v>37.130000000000003</v>
      </c>
      <c r="L103" s="41">
        <v>3.62</v>
      </c>
      <c r="M103" s="41">
        <v>1.96</v>
      </c>
      <c r="N103" s="42">
        <v>133.81</v>
      </c>
      <c r="P103" s="68">
        <v>-16.189999999999998</v>
      </c>
    </row>
    <row r="104" spans="1:16" ht="3.95" customHeight="1" x14ac:dyDescent="0.2">
      <c r="A104" s="58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42"/>
    </row>
    <row r="105" spans="1:16" x14ac:dyDescent="0.2">
      <c r="A105" s="44" t="s">
        <v>110</v>
      </c>
      <c r="B105" s="54">
        <v>0</v>
      </c>
      <c r="C105" s="54">
        <v>0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5">
        <v>0</v>
      </c>
      <c r="P105" s="68">
        <v>0</v>
      </c>
    </row>
    <row r="106" spans="1:16" x14ac:dyDescent="0.2">
      <c r="A106" s="64" t="s">
        <v>111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2">
        <v>0</v>
      </c>
      <c r="P106" s="68">
        <v>0</v>
      </c>
    </row>
    <row r="107" spans="1:16" x14ac:dyDescent="0.2">
      <c r="A107" s="64" t="s">
        <v>112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2">
        <v>0</v>
      </c>
      <c r="P107" s="68">
        <v>0</v>
      </c>
    </row>
    <row r="108" spans="1:16" x14ac:dyDescent="0.2">
      <c r="A108" s="64" t="s">
        <v>113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2">
        <v>0</v>
      </c>
      <c r="P108" s="68">
        <v>0</v>
      </c>
    </row>
    <row r="109" spans="1:16" ht="13.5" thickBot="1" x14ac:dyDescent="0.25">
      <c r="A109" s="65" t="s">
        <v>114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2">
        <v>0</v>
      </c>
      <c r="P109" s="68">
        <v>0</v>
      </c>
    </row>
    <row r="110" spans="1:16" x14ac:dyDescent="0.2">
      <c r="A110" s="66" t="s">
        <v>14</v>
      </c>
      <c r="B110" s="67">
        <v>92440.209999999992</v>
      </c>
      <c r="C110" s="67">
        <v>97695.679999999993</v>
      </c>
      <c r="D110" s="67">
        <v>95188.76999999999</v>
      </c>
      <c r="E110" s="67">
        <v>94877.059999999969</v>
      </c>
      <c r="F110" s="67">
        <v>96392.790000000008</v>
      </c>
      <c r="G110" s="67">
        <v>97334.569999999992</v>
      </c>
      <c r="H110" s="67">
        <v>93567.48000000001</v>
      </c>
      <c r="I110" s="67">
        <v>96068.260000000024</v>
      </c>
      <c r="J110" s="67">
        <v>91840.540000000008</v>
      </c>
      <c r="K110" s="67">
        <v>89270.51</v>
      </c>
      <c r="L110" s="67">
        <v>90514.92</v>
      </c>
      <c r="M110" s="67">
        <v>117201.69999999998</v>
      </c>
      <c r="N110" s="67">
        <v>1152392.49</v>
      </c>
      <c r="P110" s="68">
        <v>-6930.3500000000931</v>
      </c>
    </row>
    <row r="111" spans="1:16" x14ac:dyDescent="0.2"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</row>
    <row r="112" spans="1:16" x14ac:dyDescent="0.2">
      <c r="N112" s="68"/>
    </row>
    <row r="113" spans="14:14" x14ac:dyDescent="0.2">
      <c r="N113" s="68"/>
    </row>
    <row r="114" spans="14:14" x14ac:dyDescent="0.2">
      <c r="N114" s="69"/>
    </row>
    <row r="116" spans="14:14" x14ac:dyDescent="0.2">
      <c r="N116" s="68"/>
    </row>
    <row r="117" spans="14:14" x14ac:dyDescent="0.2">
      <c r="N117" s="68"/>
    </row>
    <row r="118" spans="14:14" x14ac:dyDescent="0.2">
      <c r="N118" s="68"/>
    </row>
  </sheetData>
  <mergeCells count="19">
    <mergeCell ref="A1:N1"/>
    <mergeCell ref="A2:N2"/>
    <mergeCell ref="A3:N3"/>
    <mergeCell ref="A5:A7"/>
    <mergeCell ref="B5:N5"/>
    <mergeCell ref="B6:B7"/>
    <mergeCell ref="C6:C7"/>
    <mergeCell ref="D6:D7"/>
    <mergeCell ref="E6:E7"/>
    <mergeCell ref="F6:F7"/>
    <mergeCell ref="M6:M7"/>
    <mergeCell ref="N6:N7"/>
    <mergeCell ref="P6:P7"/>
    <mergeCell ref="G6:G7"/>
    <mergeCell ref="H6:H7"/>
    <mergeCell ref="I6:I7"/>
    <mergeCell ref="J6:J7"/>
    <mergeCell ref="K6:K7"/>
    <mergeCell ref="L6:L7"/>
  </mergeCells>
  <printOptions horizontalCentered="1"/>
  <pageMargins left="0.78740157480314965" right="0.19685039370078741" top="0.15748031496062992" bottom="0.39370078740157483" header="0.31496062992125984" footer="0.31496062992125984"/>
  <pageSetup scale="63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opLeftCell="A38" workbookViewId="0">
      <selection activeCell="N9" sqref="N9"/>
    </sheetView>
  </sheetViews>
  <sheetFormatPr baseColWidth="10" defaultRowHeight="15" x14ac:dyDescent="0.25"/>
  <cols>
    <col min="1" max="1" width="20.140625" bestFit="1" customWidth="1"/>
  </cols>
  <sheetData>
    <row r="2" spans="1:15" x14ac:dyDescent="0.25">
      <c r="A2" s="98" t="s">
        <v>149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9"/>
    </row>
    <row r="3" spans="1:15" x14ac:dyDescent="0.25">
      <c r="A3" s="98" t="s">
        <v>150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9"/>
    </row>
    <row r="4" spans="1:15" x14ac:dyDescent="0.25">
      <c r="A4" s="98" t="s">
        <v>151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</row>
    <row r="5" spans="1:15" x14ac:dyDescent="0.25">
      <c r="A5" s="133" t="s">
        <v>152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x14ac:dyDescent="0.25">
      <c r="A6" s="133" t="s">
        <v>153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</row>
    <row r="7" spans="1:15" x14ac:dyDescent="0.25">
      <c r="A7">
        <v>2017</v>
      </c>
    </row>
    <row r="8" spans="1:15" x14ac:dyDescent="0.25">
      <c r="A8" s="100" t="s">
        <v>1</v>
      </c>
      <c r="B8" s="100" t="s">
        <v>154</v>
      </c>
      <c r="C8" s="100" t="s">
        <v>155</v>
      </c>
      <c r="D8" s="100" t="s">
        <v>156</v>
      </c>
      <c r="E8" s="100" t="s">
        <v>157</v>
      </c>
      <c r="F8" s="100" t="s">
        <v>158</v>
      </c>
      <c r="G8" s="100" t="s">
        <v>159</v>
      </c>
      <c r="H8" s="100" t="s">
        <v>160</v>
      </c>
      <c r="I8" s="100" t="s">
        <v>161</v>
      </c>
      <c r="J8" s="100" t="s">
        <v>162</v>
      </c>
      <c r="K8" s="100" t="s">
        <v>163</v>
      </c>
      <c r="L8" s="100" t="s">
        <v>164</v>
      </c>
      <c r="M8" s="100" t="s">
        <v>165</v>
      </c>
      <c r="N8" s="100" t="s">
        <v>14</v>
      </c>
      <c r="O8" s="100" t="s">
        <v>166</v>
      </c>
    </row>
    <row r="9" spans="1:15" x14ac:dyDescent="0.25">
      <c r="A9" s="101" t="s">
        <v>15</v>
      </c>
      <c r="B9" s="102">
        <v>59024.727980000003</v>
      </c>
      <c r="C9" s="102">
        <v>63314.796999999991</v>
      </c>
      <c r="D9" s="102">
        <v>56242.615944000005</v>
      </c>
      <c r="E9" s="102">
        <v>64805.515800000001</v>
      </c>
      <c r="F9" s="102">
        <v>48404.302680000001</v>
      </c>
      <c r="G9" s="102">
        <v>62029.972824000004</v>
      </c>
      <c r="H9" s="102">
        <v>53050.498511999998</v>
      </c>
      <c r="I9" s="102">
        <v>55492.124839999997</v>
      </c>
      <c r="J9" s="102">
        <v>57454.505224</v>
      </c>
      <c r="K9" s="102">
        <v>55790.294512</v>
      </c>
      <c r="L9" s="102">
        <v>56145.268191999996</v>
      </c>
      <c r="M9" s="102">
        <v>57594.835807999996</v>
      </c>
      <c r="N9" s="102">
        <v>689349.45931600011</v>
      </c>
      <c r="O9" s="102">
        <v>57445.78827633334</v>
      </c>
    </row>
    <row r="10" spans="1:15" x14ac:dyDescent="0.25">
      <c r="A10" s="103" t="s">
        <v>148</v>
      </c>
      <c r="B10" s="104">
        <v>54195.607980000001</v>
      </c>
      <c r="C10" s="104">
        <v>57747.236999999994</v>
      </c>
      <c r="D10" s="104">
        <v>51269.455944000001</v>
      </c>
      <c r="E10" s="105">
        <v>59699.1558</v>
      </c>
      <c r="F10" s="104">
        <v>43258.342680000002</v>
      </c>
      <c r="G10" s="104">
        <v>57315.172824000001</v>
      </c>
      <c r="H10" s="104">
        <v>49616.218511999999</v>
      </c>
      <c r="I10" s="104">
        <v>50063.244839999999</v>
      </c>
      <c r="J10" s="104">
        <v>52331.545224000001</v>
      </c>
      <c r="K10" s="104">
        <v>50670.334512000001</v>
      </c>
      <c r="L10" s="104">
        <v>51021.708191999998</v>
      </c>
      <c r="M10" s="104">
        <v>51341.195807999997</v>
      </c>
      <c r="N10" s="106">
        <v>628529.21931600012</v>
      </c>
      <c r="O10" s="106">
        <v>52377.434943000007</v>
      </c>
    </row>
    <row r="11" spans="1:15" x14ac:dyDescent="0.25">
      <c r="A11" s="103" t="s">
        <v>167</v>
      </c>
      <c r="B11" s="104">
        <v>4829.12</v>
      </c>
      <c r="C11" s="104">
        <v>5567.56</v>
      </c>
      <c r="D11" s="104">
        <v>4973.16</v>
      </c>
      <c r="E11" s="105">
        <v>5106.3599999999997</v>
      </c>
      <c r="F11" s="104">
        <v>5145.96</v>
      </c>
      <c r="G11" s="104">
        <v>4714.8</v>
      </c>
      <c r="H11" s="104">
        <v>3434.28</v>
      </c>
      <c r="I11" s="104">
        <v>5428.88</v>
      </c>
      <c r="J11" s="104">
        <v>5122.96</v>
      </c>
      <c r="K11" s="104">
        <v>5119.96</v>
      </c>
      <c r="L11" s="104">
        <v>5123.5600000000004</v>
      </c>
      <c r="M11" s="104">
        <v>6253.64</v>
      </c>
      <c r="N11" s="106">
        <v>60820.239999999991</v>
      </c>
      <c r="O11" s="106">
        <v>5068.3533333333326</v>
      </c>
    </row>
    <row r="13" spans="1:15" x14ac:dyDescent="0.25">
      <c r="A13">
        <v>2018</v>
      </c>
    </row>
    <row r="14" spans="1:15" x14ac:dyDescent="0.25">
      <c r="A14" s="100" t="s">
        <v>1</v>
      </c>
      <c r="B14" s="100" t="s">
        <v>154</v>
      </c>
      <c r="C14" s="100" t="s">
        <v>155</v>
      </c>
      <c r="D14" s="100" t="s">
        <v>156</v>
      </c>
      <c r="E14" s="100" t="s">
        <v>157</v>
      </c>
      <c r="F14" s="100" t="s">
        <v>158</v>
      </c>
      <c r="G14" s="100" t="s">
        <v>159</v>
      </c>
      <c r="H14" s="100" t="s">
        <v>160</v>
      </c>
      <c r="I14" s="100" t="s">
        <v>161</v>
      </c>
      <c r="J14" s="100" t="s">
        <v>162</v>
      </c>
      <c r="K14" s="100" t="s">
        <v>163</v>
      </c>
      <c r="L14" s="100" t="s">
        <v>164</v>
      </c>
      <c r="M14" s="100" t="s">
        <v>165</v>
      </c>
      <c r="N14" s="100" t="s">
        <v>14</v>
      </c>
      <c r="O14" s="100" t="s">
        <v>166</v>
      </c>
    </row>
    <row r="15" spans="1:15" x14ac:dyDescent="0.25">
      <c r="A15" s="101" t="s">
        <v>15</v>
      </c>
      <c r="B15" s="102">
        <v>54302.749599999996</v>
      </c>
      <c r="C15" s="102">
        <v>58249.612999999998</v>
      </c>
      <c r="D15" s="102">
        <v>51743.206668480001</v>
      </c>
      <c r="E15" s="102">
        <v>59621.074536</v>
      </c>
      <c r="F15" s="102">
        <v>44531.958465600001</v>
      </c>
      <c r="G15" s="102">
        <v>57067.574998080003</v>
      </c>
      <c r="H15" s="102">
        <v>48806.458631040005</v>
      </c>
      <c r="I15" s="102">
        <v>51052.754852799997</v>
      </c>
      <c r="J15" s="102">
        <v>52858.144806080003</v>
      </c>
      <c r="K15" s="102">
        <v>51327.070951040005</v>
      </c>
      <c r="L15" s="102">
        <v>51653.646736639996</v>
      </c>
      <c r="M15" s="102">
        <v>52987.248943359999</v>
      </c>
      <c r="N15" s="102">
        <v>634201.50218912004</v>
      </c>
      <c r="O15" s="102">
        <v>52850.125182426673</v>
      </c>
    </row>
    <row r="16" spans="1:15" x14ac:dyDescent="0.25">
      <c r="A16" s="103" t="s">
        <v>148</v>
      </c>
      <c r="B16" s="104">
        <v>49859.959199999998</v>
      </c>
      <c r="C16" s="104">
        <v>53127.457799999996</v>
      </c>
      <c r="D16" s="104">
        <v>47167.899468479998</v>
      </c>
      <c r="E16" s="105">
        <v>54923.223336000003</v>
      </c>
      <c r="F16" s="104">
        <v>39797.675265600003</v>
      </c>
      <c r="G16" s="104">
        <v>52729.958998080001</v>
      </c>
      <c r="H16" s="104">
        <v>45646.921031040001</v>
      </c>
      <c r="I16" s="104">
        <v>46058.185252799994</v>
      </c>
      <c r="J16" s="104">
        <v>48145.021606080001</v>
      </c>
      <c r="K16" s="104">
        <v>46616.707751040005</v>
      </c>
      <c r="L16" s="104">
        <v>46939.971536639998</v>
      </c>
      <c r="M16" s="104">
        <v>47233.900143359999</v>
      </c>
      <c r="N16" s="106">
        <v>578246.88138912001</v>
      </c>
      <c r="O16" s="106">
        <v>48187.240115760003</v>
      </c>
    </row>
    <row r="17" spans="1:15" x14ac:dyDescent="0.25">
      <c r="A17" s="103" t="s">
        <v>167</v>
      </c>
      <c r="B17" s="104">
        <v>4442.7903999999999</v>
      </c>
      <c r="C17" s="104">
        <v>5122.1552000000001</v>
      </c>
      <c r="D17" s="104">
        <v>4575.3072000000002</v>
      </c>
      <c r="E17" s="105">
        <v>4697.8512000000001</v>
      </c>
      <c r="F17" s="104">
        <v>4734.2831999999999</v>
      </c>
      <c r="G17" s="104">
        <v>4337.616</v>
      </c>
      <c r="H17" s="104">
        <v>3159.5376000000001</v>
      </c>
      <c r="I17" s="104">
        <v>4994.5696000000007</v>
      </c>
      <c r="J17" s="104">
        <v>4713.1232</v>
      </c>
      <c r="K17" s="104">
        <v>4710.3631999999998</v>
      </c>
      <c r="L17" s="104">
        <v>4713.6752000000006</v>
      </c>
      <c r="M17" s="104">
        <v>5753.3487999999998</v>
      </c>
      <c r="N17" s="106">
        <v>55954.620799999997</v>
      </c>
      <c r="O17" s="106">
        <v>4662.8850666666667</v>
      </c>
    </row>
    <row r="19" spans="1:15" x14ac:dyDescent="0.25">
      <c r="A19">
        <v>2019</v>
      </c>
    </row>
    <row r="20" spans="1:15" x14ac:dyDescent="0.25">
      <c r="A20" s="100" t="s">
        <v>1</v>
      </c>
      <c r="B20" s="100" t="s">
        <v>154</v>
      </c>
      <c r="C20" s="100" t="s">
        <v>155</v>
      </c>
      <c r="D20" s="100" t="s">
        <v>156</v>
      </c>
      <c r="E20" s="100" t="s">
        <v>157</v>
      </c>
      <c r="F20" s="100" t="s">
        <v>158</v>
      </c>
      <c r="G20" s="100" t="s">
        <v>159</v>
      </c>
      <c r="H20" s="100" t="s">
        <v>160</v>
      </c>
      <c r="I20" s="100" t="s">
        <v>161</v>
      </c>
      <c r="J20" s="100" t="s">
        <v>162</v>
      </c>
      <c r="K20" s="100" t="s">
        <v>163</v>
      </c>
      <c r="L20" s="100" t="s">
        <v>164</v>
      </c>
      <c r="M20" s="100" t="s">
        <v>165</v>
      </c>
      <c r="N20" s="100" t="s">
        <v>14</v>
      </c>
      <c r="O20" s="100" t="s">
        <v>166</v>
      </c>
    </row>
    <row r="21" spans="1:15" x14ac:dyDescent="0.25">
      <c r="A21" s="101" t="s">
        <v>15</v>
      </c>
      <c r="B21" s="102">
        <v>51587.612119999998</v>
      </c>
      <c r="C21" s="102">
        <v>55337.13235</v>
      </c>
      <c r="D21" s="102">
        <v>49156.046335055995</v>
      </c>
      <c r="E21" s="102">
        <v>56640.020809200003</v>
      </c>
      <c r="F21" s="102">
        <v>42305.360542320006</v>
      </c>
      <c r="G21" s="102">
        <v>54214.196248175998</v>
      </c>
      <c r="H21" s="102">
        <v>46366.135699487997</v>
      </c>
      <c r="I21" s="102">
        <v>48500.117110159998</v>
      </c>
      <c r="J21" s="102">
        <v>50215.237565776006</v>
      </c>
      <c r="K21" s="102">
        <v>48760.717403488001</v>
      </c>
      <c r="L21" s="102">
        <v>49070.964399807999</v>
      </c>
      <c r="M21" s="102">
        <v>50337.886496191997</v>
      </c>
      <c r="N21" s="102">
        <v>602491.42707966408</v>
      </c>
      <c r="O21" s="102">
        <v>50207.61892330533</v>
      </c>
    </row>
    <row r="22" spans="1:15" x14ac:dyDescent="0.25">
      <c r="A22" s="103" t="s">
        <v>148</v>
      </c>
      <c r="B22" s="104">
        <v>47366.961239999997</v>
      </c>
      <c r="C22" s="104">
        <v>50471.084909999998</v>
      </c>
      <c r="D22" s="104">
        <v>44809.504495055997</v>
      </c>
      <c r="E22" s="105">
        <v>52177.062169200006</v>
      </c>
      <c r="F22" s="104">
        <v>37807.791502320004</v>
      </c>
      <c r="G22" s="104">
        <v>50093.461048175996</v>
      </c>
      <c r="H22" s="104">
        <v>43364.574979487996</v>
      </c>
      <c r="I22" s="104">
        <v>43755.27599016</v>
      </c>
      <c r="J22" s="104">
        <v>45737.770525776003</v>
      </c>
      <c r="K22" s="104">
        <v>44285.872363488001</v>
      </c>
      <c r="L22" s="104">
        <v>44592.972959808001</v>
      </c>
      <c r="M22" s="104">
        <v>44872.205136191995</v>
      </c>
      <c r="N22" s="106">
        <v>549334.53731966403</v>
      </c>
      <c r="O22" s="106">
        <v>45777.878109972</v>
      </c>
    </row>
    <row r="23" spans="1:15" x14ac:dyDescent="0.25">
      <c r="A23" s="103" t="s">
        <v>167</v>
      </c>
      <c r="B23" s="104">
        <v>4220.6508800000001</v>
      </c>
      <c r="C23" s="104">
        <v>4866.0474400000003</v>
      </c>
      <c r="D23" s="104">
        <v>4346.5418399999999</v>
      </c>
      <c r="E23" s="105">
        <v>4462.9586399999998</v>
      </c>
      <c r="F23" s="104">
        <v>4497.5690400000003</v>
      </c>
      <c r="G23" s="104">
        <v>4120.7352000000001</v>
      </c>
      <c r="H23" s="104">
        <v>3001.5607199999999</v>
      </c>
      <c r="I23" s="104">
        <v>4744.84112</v>
      </c>
      <c r="J23" s="104">
        <v>4477.4670400000005</v>
      </c>
      <c r="K23" s="104">
        <v>4474.8450400000002</v>
      </c>
      <c r="L23" s="104">
        <v>4477.9914400000007</v>
      </c>
      <c r="M23" s="104">
        <v>5465.6813600000005</v>
      </c>
      <c r="N23" s="106">
        <v>53156.889760000005</v>
      </c>
      <c r="O23" s="106">
        <v>4429.7408133333338</v>
      </c>
    </row>
    <row r="25" spans="1:15" x14ac:dyDescent="0.25">
      <c r="A25">
        <v>2020</v>
      </c>
    </row>
    <row r="26" spans="1:15" x14ac:dyDescent="0.25">
      <c r="A26" s="100" t="s">
        <v>1</v>
      </c>
      <c r="B26" s="100" t="s">
        <v>154</v>
      </c>
      <c r="C26" s="100" t="s">
        <v>155</v>
      </c>
      <c r="D26" s="100" t="s">
        <v>156</v>
      </c>
      <c r="E26" s="100" t="s">
        <v>157</v>
      </c>
      <c r="F26" s="100" t="s">
        <v>158</v>
      </c>
      <c r="G26" s="100" t="s">
        <v>159</v>
      </c>
      <c r="H26" s="100" t="s">
        <v>160</v>
      </c>
      <c r="I26" s="100" t="s">
        <v>161</v>
      </c>
      <c r="J26" s="100" t="s">
        <v>162</v>
      </c>
      <c r="K26" s="100" t="s">
        <v>163</v>
      </c>
      <c r="L26" s="100" t="s">
        <v>164</v>
      </c>
      <c r="M26" s="100" t="s">
        <v>165</v>
      </c>
      <c r="N26" s="100" t="s">
        <v>14</v>
      </c>
      <c r="O26" s="100" t="s">
        <v>166</v>
      </c>
    </row>
    <row r="27" spans="1:15" x14ac:dyDescent="0.25">
      <c r="A27" s="101" t="s">
        <v>15</v>
      </c>
      <c r="B27" s="102">
        <v>49524.107635199995</v>
      </c>
      <c r="C27" s="102">
        <v>53123.647056000002</v>
      </c>
      <c r="D27" s="102">
        <v>47189.804481653766</v>
      </c>
      <c r="E27" s="102">
        <v>54374.41997683201</v>
      </c>
      <c r="F27" s="102">
        <v>40613.1461206272</v>
      </c>
      <c r="G27" s="102">
        <v>52045.628398248955</v>
      </c>
      <c r="H27" s="102">
        <v>44511.490271508483</v>
      </c>
      <c r="I27" s="102">
        <v>46560.112425753599</v>
      </c>
      <c r="J27" s="102">
        <v>48206.628063144963</v>
      </c>
      <c r="K27" s="102">
        <v>46810.288707348474</v>
      </c>
      <c r="L27" s="102">
        <v>47108.125823815681</v>
      </c>
      <c r="M27" s="102">
        <v>48324.371036344317</v>
      </c>
      <c r="N27" s="102">
        <v>578391.76999647741</v>
      </c>
      <c r="O27" s="102">
        <v>48199.314166373122</v>
      </c>
    </row>
    <row r="28" spans="1:15" x14ac:dyDescent="0.25">
      <c r="A28" s="103" t="s">
        <v>148</v>
      </c>
      <c r="B28" s="104">
        <v>45472.282790399993</v>
      </c>
      <c r="C28" s="104">
        <v>48452.241513599998</v>
      </c>
      <c r="D28" s="104">
        <v>43017.124315253765</v>
      </c>
      <c r="E28" s="105">
        <v>50089.979682432007</v>
      </c>
      <c r="F28" s="104">
        <v>36295.4798422272</v>
      </c>
      <c r="G28" s="104">
        <v>48089.722606248957</v>
      </c>
      <c r="H28" s="104">
        <v>41629.991980308485</v>
      </c>
      <c r="I28" s="104">
        <v>42005.064950553598</v>
      </c>
      <c r="J28" s="104">
        <v>43908.25970474496</v>
      </c>
      <c r="K28" s="104">
        <v>42514.437468948476</v>
      </c>
      <c r="L28" s="104">
        <v>42809.254041415683</v>
      </c>
      <c r="M28" s="104">
        <v>43077.316930744317</v>
      </c>
      <c r="N28" s="106">
        <v>527361.15582687745</v>
      </c>
      <c r="O28" s="106">
        <v>43946.762985573121</v>
      </c>
    </row>
    <row r="29" spans="1:15" x14ac:dyDescent="0.25">
      <c r="A29" s="103" t="s">
        <v>167</v>
      </c>
      <c r="B29" s="104">
        <v>4051.8248447999999</v>
      </c>
      <c r="C29" s="104">
        <v>4671.4055424000007</v>
      </c>
      <c r="D29" s="104">
        <v>4172.6801663999995</v>
      </c>
      <c r="E29" s="105">
        <v>4284.4402944000003</v>
      </c>
      <c r="F29" s="104">
        <v>4317.6662784</v>
      </c>
      <c r="G29" s="104">
        <v>3955.905792</v>
      </c>
      <c r="H29" s="104">
        <v>2881.4982912</v>
      </c>
      <c r="I29" s="104">
        <v>4555.0474752</v>
      </c>
      <c r="J29" s="104">
        <v>4298.3683584</v>
      </c>
      <c r="K29" s="104">
        <v>4295.8512384000005</v>
      </c>
      <c r="L29" s="104">
        <v>4298.8717824000005</v>
      </c>
      <c r="M29" s="104">
        <v>5247.0541056000011</v>
      </c>
      <c r="N29" s="106">
        <v>51030.614169600005</v>
      </c>
      <c r="O29" s="106">
        <v>4252.5511808000001</v>
      </c>
    </row>
    <row r="31" spans="1:15" x14ac:dyDescent="0.25">
      <c r="A31">
        <v>2021</v>
      </c>
    </row>
    <row r="32" spans="1:15" x14ac:dyDescent="0.25">
      <c r="A32" s="100" t="s">
        <v>1</v>
      </c>
      <c r="B32" s="100" t="s">
        <v>154</v>
      </c>
      <c r="C32" s="100" t="s">
        <v>155</v>
      </c>
      <c r="D32" s="100" t="s">
        <v>156</v>
      </c>
      <c r="E32" s="100" t="s">
        <v>157</v>
      </c>
      <c r="F32" s="100" t="s">
        <v>158</v>
      </c>
      <c r="G32" s="100" t="s">
        <v>159</v>
      </c>
      <c r="H32" s="100" t="s">
        <v>160</v>
      </c>
      <c r="I32" s="100" t="s">
        <v>161</v>
      </c>
      <c r="J32" s="100" t="s">
        <v>162</v>
      </c>
      <c r="K32" s="100" t="s">
        <v>163</v>
      </c>
      <c r="L32" s="100" t="s">
        <v>164</v>
      </c>
      <c r="M32" s="100" t="s">
        <v>165</v>
      </c>
      <c r="N32" s="100" t="s">
        <v>14</v>
      </c>
      <c r="O32" s="100" t="s">
        <v>166</v>
      </c>
    </row>
    <row r="33" spans="1:15" x14ac:dyDescent="0.25">
      <c r="A33" s="101" t="s">
        <v>15</v>
      </c>
      <c r="B33" s="102">
        <v>48038.384406143996</v>
      </c>
      <c r="C33" s="102">
        <v>51529.937644319994</v>
      </c>
      <c r="D33" s="102">
        <v>45774.11034720415</v>
      </c>
      <c r="E33" s="102">
        <v>52743.187377527051</v>
      </c>
      <c r="F33" s="102">
        <v>39394.751737008388</v>
      </c>
      <c r="G33" s="102">
        <v>50484.259546301488</v>
      </c>
      <c r="H33" s="102">
        <v>43176.145563363229</v>
      </c>
      <c r="I33" s="102">
        <v>45163.309052980985</v>
      </c>
      <c r="J33" s="102">
        <v>46760.429221250612</v>
      </c>
      <c r="K33" s="102">
        <v>45405.980046128025</v>
      </c>
      <c r="L33" s="102">
        <v>45694.882049101208</v>
      </c>
      <c r="M33" s="102">
        <v>46874.639905253985</v>
      </c>
      <c r="N33" s="102">
        <v>561040.01689658302</v>
      </c>
      <c r="O33" s="102">
        <v>46753.334741381921</v>
      </c>
    </row>
    <row r="34" spans="1:15" x14ac:dyDescent="0.25">
      <c r="A34" s="103" t="s">
        <v>148</v>
      </c>
      <c r="B34" s="104">
        <v>44108.114306687996</v>
      </c>
      <c r="C34" s="104">
        <v>46998.674268191993</v>
      </c>
      <c r="D34" s="104">
        <v>41726.610585796152</v>
      </c>
      <c r="E34" s="105">
        <v>48587.280291959047</v>
      </c>
      <c r="F34" s="104">
        <v>35206.615446960386</v>
      </c>
      <c r="G34" s="104">
        <v>46647.030928061489</v>
      </c>
      <c r="H34" s="104">
        <v>40381.092220899227</v>
      </c>
      <c r="I34" s="104">
        <v>40744.913002036985</v>
      </c>
      <c r="J34" s="104">
        <v>42591.011913602611</v>
      </c>
      <c r="K34" s="104">
        <v>41239.004344880021</v>
      </c>
      <c r="L34" s="104">
        <v>41524.97642017321</v>
      </c>
      <c r="M34" s="104">
        <v>41784.997422821987</v>
      </c>
      <c r="N34" s="106">
        <v>511540.321152071</v>
      </c>
      <c r="O34" s="106">
        <v>42628.360096005919</v>
      </c>
    </row>
    <row r="35" spans="1:15" x14ac:dyDescent="0.25">
      <c r="A35" s="103" t="s">
        <v>167</v>
      </c>
      <c r="B35" s="104">
        <v>3930.270099456</v>
      </c>
      <c r="C35" s="104">
        <v>4531.2633761280003</v>
      </c>
      <c r="D35" s="104">
        <v>4047.4997614079994</v>
      </c>
      <c r="E35" s="105">
        <v>4155.9070855680002</v>
      </c>
      <c r="F35" s="104">
        <v>4188.1362900479999</v>
      </c>
      <c r="G35" s="104">
        <v>3837.2286182399998</v>
      </c>
      <c r="H35" s="104">
        <v>2795.0533424639998</v>
      </c>
      <c r="I35" s="104">
        <v>4418.3960509440003</v>
      </c>
      <c r="J35" s="104">
        <v>4169.4173076480001</v>
      </c>
      <c r="K35" s="104">
        <v>4166.9757012480004</v>
      </c>
      <c r="L35" s="104">
        <v>4169.9056289280006</v>
      </c>
      <c r="M35" s="104">
        <v>5089.6424824320011</v>
      </c>
      <c r="N35" s="106">
        <v>49499.695744511992</v>
      </c>
      <c r="O35" s="106">
        <v>4124.974645375999</v>
      </c>
    </row>
    <row r="37" spans="1:15" x14ac:dyDescent="0.25">
      <c r="A37">
        <v>2022</v>
      </c>
    </row>
    <row r="38" spans="1:15" x14ac:dyDescent="0.25">
      <c r="A38" s="100" t="s">
        <v>1</v>
      </c>
      <c r="B38" s="100" t="s">
        <v>154</v>
      </c>
      <c r="C38" s="100" t="s">
        <v>155</v>
      </c>
      <c r="D38" s="100" t="s">
        <v>156</v>
      </c>
      <c r="E38" s="100" t="s">
        <v>157</v>
      </c>
      <c r="F38" s="100" t="s">
        <v>158</v>
      </c>
      <c r="G38" s="100" t="s">
        <v>159</v>
      </c>
      <c r="H38" s="100" t="s">
        <v>160</v>
      </c>
      <c r="I38" s="100" t="s">
        <v>161</v>
      </c>
      <c r="J38" s="100" t="s">
        <v>162</v>
      </c>
      <c r="K38" s="100" t="s">
        <v>163</v>
      </c>
      <c r="L38" s="100" t="s">
        <v>164</v>
      </c>
      <c r="M38" s="100" t="s">
        <v>165</v>
      </c>
      <c r="N38" s="100" t="s">
        <v>14</v>
      </c>
      <c r="O38" s="100" t="s">
        <v>166</v>
      </c>
    </row>
    <row r="39" spans="1:15" x14ac:dyDescent="0.25">
      <c r="A39" s="101" t="s">
        <v>15</v>
      </c>
      <c r="B39" s="102">
        <v>47077.61671802112</v>
      </c>
      <c r="C39" s="102">
        <v>50499.338891433588</v>
      </c>
      <c r="D39" s="102">
        <v>44858.628140260065</v>
      </c>
      <c r="E39" s="102">
        <v>51688.323629976505</v>
      </c>
      <c r="F39" s="102">
        <v>38606.856702268218</v>
      </c>
      <c r="G39" s="102">
        <v>49474.574355375458</v>
      </c>
      <c r="H39" s="102">
        <v>42312.622652095961</v>
      </c>
      <c r="I39" s="102">
        <v>44260.042871921367</v>
      </c>
      <c r="J39" s="102">
        <v>45825.220636825601</v>
      </c>
      <c r="K39" s="102">
        <v>44497.860445205464</v>
      </c>
      <c r="L39" s="102">
        <v>44780.984408119191</v>
      </c>
      <c r="M39" s="102">
        <v>45937.147107148907</v>
      </c>
      <c r="N39" s="102">
        <v>549819.21655865142</v>
      </c>
      <c r="O39" s="102">
        <v>45818.268046554287</v>
      </c>
    </row>
    <row r="40" spans="1:15" x14ac:dyDescent="0.25">
      <c r="A40" s="103" t="s">
        <v>148</v>
      </c>
      <c r="B40" s="104">
        <v>43225.952020554236</v>
      </c>
      <c r="C40" s="104">
        <v>46058.700782828149</v>
      </c>
      <c r="D40" s="104">
        <v>40892.078374080229</v>
      </c>
      <c r="E40" s="105">
        <v>47615.534686119863</v>
      </c>
      <c r="F40" s="104">
        <v>34502.483138021176</v>
      </c>
      <c r="G40" s="104">
        <v>45714.090309500258</v>
      </c>
      <c r="H40" s="104">
        <v>39573.470376481244</v>
      </c>
      <c r="I40" s="104">
        <v>39930.014741996245</v>
      </c>
      <c r="J40" s="104">
        <v>41739.191675330563</v>
      </c>
      <c r="K40" s="104">
        <v>40414.224257982423</v>
      </c>
      <c r="L40" s="104">
        <v>40694.476891769751</v>
      </c>
      <c r="M40" s="104">
        <v>40949.297474365543</v>
      </c>
      <c r="N40" s="106">
        <v>501309.51472902967</v>
      </c>
      <c r="O40" s="106">
        <v>41775.792894085804</v>
      </c>
    </row>
    <row r="41" spans="1:15" x14ac:dyDescent="0.25">
      <c r="A41" s="103" t="s">
        <v>167</v>
      </c>
      <c r="B41" s="104">
        <v>3851.6646974668802</v>
      </c>
      <c r="C41" s="104">
        <v>4440.6381086054407</v>
      </c>
      <c r="D41" s="104">
        <v>3966.5497661798395</v>
      </c>
      <c r="E41" s="105">
        <v>4072.7889438566403</v>
      </c>
      <c r="F41" s="104">
        <v>4104.3735642470401</v>
      </c>
      <c r="G41" s="104">
        <v>3760.4840458751996</v>
      </c>
      <c r="H41" s="104">
        <v>2739.1522756147201</v>
      </c>
      <c r="I41" s="104">
        <v>4330.028129925121</v>
      </c>
      <c r="J41" s="104">
        <v>4086.0289614950407</v>
      </c>
      <c r="K41" s="104">
        <v>4083.63618722304</v>
      </c>
      <c r="L41" s="104">
        <v>4086.5075163494403</v>
      </c>
      <c r="M41" s="104">
        <v>4987.8496327833609</v>
      </c>
      <c r="N41" s="106">
        <v>48509.701829621772</v>
      </c>
      <c r="O41" s="106">
        <v>4042.4751524684812</v>
      </c>
    </row>
  </sheetData>
  <mergeCells count="2">
    <mergeCell ref="A5:O5"/>
    <mergeCell ref="A6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>
      <selection activeCell="F43" sqref="F43"/>
    </sheetView>
  </sheetViews>
  <sheetFormatPr baseColWidth="10" defaultRowHeight="12.75" x14ac:dyDescent="0.2"/>
  <cols>
    <col min="1" max="1" width="22.140625" style="36" bestFit="1" customWidth="1"/>
    <col min="2" max="13" width="12" style="36" customWidth="1"/>
    <col min="14" max="14" width="13" style="36" bestFit="1" customWidth="1"/>
    <col min="15" max="15" width="2" style="97" customWidth="1"/>
    <col min="16" max="16" width="22.140625" style="36" bestFit="1" customWidth="1"/>
    <col min="17" max="17" width="11.7109375" style="36" bestFit="1" customWidth="1"/>
    <col min="18" max="16384" width="11.42578125" style="36"/>
  </cols>
  <sheetData>
    <row r="1" spans="1:17" x14ac:dyDescent="0.2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91"/>
    </row>
    <row r="2" spans="1:17" x14ac:dyDescent="0.2">
      <c r="A2" s="126" t="s">
        <v>143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91"/>
    </row>
    <row r="3" spans="1:17" x14ac:dyDescent="0.2">
      <c r="A3" s="126" t="s">
        <v>134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91"/>
    </row>
    <row r="5" spans="1:17" ht="15" customHeight="1" x14ac:dyDescent="0.2">
      <c r="A5" s="134" t="s">
        <v>1</v>
      </c>
      <c r="B5" s="135" t="s">
        <v>142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7"/>
      <c r="N5" s="141" t="s">
        <v>14</v>
      </c>
      <c r="O5" s="88"/>
    </row>
    <row r="6" spans="1:17" ht="15" customHeight="1" x14ac:dyDescent="0.2">
      <c r="A6" s="134"/>
      <c r="B6" s="138" t="s">
        <v>117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40"/>
      <c r="N6" s="142"/>
      <c r="O6" s="88"/>
    </row>
    <row r="7" spans="1:17" ht="12.75" customHeight="1" x14ac:dyDescent="0.2">
      <c r="A7" s="134"/>
      <c r="B7" s="70" t="s">
        <v>2</v>
      </c>
      <c r="C7" s="70" t="s">
        <v>3</v>
      </c>
      <c r="D7" s="70" t="s">
        <v>4</v>
      </c>
      <c r="E7" s="70" t="s">
        <v>5</v>
      </c>
      <c r="F7" s="70" t="s">
        <v>6</v>
      </c>
      <c r="G7" s="70" t="s">
        <v>7</v>
      </c>
      <c r="H7" s="70" t="s">
        <v>8</v>
      </c>
      <c r="I7" s="70" t="s">
        <v>9</v>
      </c>
      <c r="J7" s="70" t="s">
        <v>10</v>
      </c>
      <c r="K7" s="70" t="s">
        <v>11</v>
      </c>
      <c r="L7" s="70" t="s">
        <v>12</v>
      </c>
      <c r="M7" s="70" t="s">
        <v>13</v>
      </c>
      <c r="N7" s="143"/>
      <c r="O7" s="88"/>
    </row>
    <row r="8" spans="1:17" ht="12.75" customHeight="1" x14ac:dyDescent="0.2">
      <c r="A8" s="37" t="s">
        <v>15</v>
      </c>
      <c r="B8" s="76">
        <f t="shared" ref="B8:M8" si="0">+B9+B10</f>
        <v>2849.0899999999997</v>
      </c>
      <c r="C8" s="76">
        <f t="shared" si="0"/>
        <v>3196.61</v>
      </c>
      <c r="D8" s="76">
        <f t="shared" si="0"/>
        <v>2677.56</v>
      </c>
      <c r="E8" s="76">
        <f t="shared" si="0"/>
        <v>2594.44</v>
      </c>
      <c r="F8" s="76">
        <f t="shared" si="0"/>
        <v>2631.07</v>
      </c>
      <c r="G8" s="76">
        <f t="shared" si="0"/>
        <v>2833.65</v>
      </c>
      <c r="H8" s="76">
        <f t="shared" si="0"/>
        <v>3571.0099999999998</v>
      </c>
      <c r="I8" s="76">
        <f t="shared" si="0"/>
        <v>3140.1499999999996</v>
      </c>
      <c r="J8" s="76">
        <f t="shared" si="0"/>
        <v>3790.6000000000004</v>
      </c>
      <c r="K8" s="76">
        <f t="shared" si="0"/>
        <v>3550.1</v>
      </c>
      <c r="L8" s="76">
        <f t="shared" si="0"/>
        <v>2754.94</v>
      </c>
      <c r="M8" s="76">
        <f t="shared" si="0"/>
        <v>2873.59</v>
      </c>
      <c r="N8" s="71">
        <f t="shared" ref="N8:N10" si="1">SUM(B8:M8)</f>
        <v>36462.81</v>
      </c>
      <c r="O8" s="92"/>
      <c r="P8" s="85" t="s">
        <v>139</v>
      </c>
      <c r="Q8" s="86">
        <f>+N18</f>
        <v>1159322.8400000001</v>
      </c>
    </row>
    <row r="9" spans="1:17" ht="12.75" customHeight="1" x14ac:dyDescent="0.2">
      <c r="A9" s="40" t="s">
        <v>16</v>
      </c>
      <c r="B9" s="84">
        <f>+'[1]POA 2016 (montos)'!B9</f>
        <v>2598.1999999999998</v>
      </c>
      <c r="C9" s="84">
        <f>+'[1]POA 2016 (montos)'!C9</f>
        <v>2854.21</v>
      </c>
      <c r="D9" s="84">
        <f>+'[1]POA 2016 (montos)'!D9</f>
        <v>2384.37</v>
      </c>
      <c r="E9" s="84">
        <f>+'[1]POA 2016 (montos)'!E9</f>
        <v>2418.0100000000002</v>
      </c>
      <c r="F9" s="84">
        <f>+'[1]POA 2016 (montos)'!F9</f>
        <v>2419.7800000000002</v>
      </c>
      <c r="G9" s="84">
        <f>+'[1]POA 2016 (montos)'!G9</f>
        <v>2416.59</v>
      </c>
      <c r="H9" s="84">
        <f>+'[1]POA 2016 (montos)'!H9</f>
        <v>3166.89</v>
      </c>
      <c r="I9" s="84">
        <f>+'[1]POA 2016 (montos)'!I9</f>
        <v>2751.62</v>
      </c>
      <c r="J9" s="84">
        <f>+'[1]POA 2016 (montos)'!J9</f>
        <v>3525.36</v>
      </c>
      <c r="K9" s="84">
        <f>+'[1]POA 2016 (montos)'!K9</f>
        <v>3152.12</v>
      </c>
      <c r="L9" s="84">
        <f>+'[1]POA 2016 (montos)'!L9</f>
        <v>2486.71</v>
      </c>
      <c r="M9" s="84">
        <f>+'[1]POA 2016 (montos)'!M9</f>
        <v>2504.48</v>
      </c>
      <c r="N9" s="72">
        <f t="shared" si="1"/>
        <v>32678.34</v>
      </c>
      <c r="O9" s="93"/>
      <c r="P9" s="85" t="s">
        <v>144</v>
      </c>
      <c r="Q9" s="86" t="e">
        <f>+N33</f>
        <v>#REF!</v>
      </c>
    </row>
    <row r="10" spans="1:17" ht="12.75" customHeight="1" x14ac:dyDescent="0.2">
      <c r="A10" s="40" t="s">
        <v>17</v>
      </c>
      <c r="B10" s="84">
        <f>+'[1]POA 2016 (montos)'!B10</f>
        <v>250.89</v>
      </c>
      <c r="C10" s="84">
        <f>+'[1]POA 2016 (montos)'!C10</f>
        <v>342.4</v>
      </c>
      <c r="D10" s="84">
        <f>+'[1]POA 2016 (montos)'!D10</f>
        <v>293.19</v>
      </c>
      <c r="E10" s="84">
        <f>+'[1]POA 2016 (montos)'!E10</f>
        <v>176.43</v>
      </c>
      <c r="F10" s="84">
        <f>+'[1]POA 2016 (montos)'!F10</f>
        <v>211.29</v>
      </c>
      <c r="G10" s="84">
        <f>+'[1]POA 2016 (montos)'!G10</f>
        <v>417.06</v>
      </c>
      <c r="H10" s="84">
        <f>+'[1]POA 2016 (montos)'!H10</f>
        <v>404.12</v>
      </c>
      <c r="I10" s="84">
        <f>+'[1]POA 2016 (montos)'!I10</f>
        <v>388.53</v>
      </c>
      <c r="J10" s="84">
        <f>+'[1]POA 2016 (montos)'!J10</f>
        <v>265.24</v>
      </c>
      <c r="K10" s="84">
        <f>+'[1]POA 2016 (montos)'!K10</f>
        <v>397.98</v>
      </c>
      <c r="L10" s="84">
        <f>+'[1]POA 2016 (montos)'!L10</f>
        <v>268.23</v>
      </c>
      <c r="M10" s="84">
        <f>+'[1]POA 2016 (montos)'!M10</f>
        <v>369.11</v>
      </c>
      <c r="N10" s="72">
        <f t="shared" si="1"/>
        <v>3784.47</v>
      </c>
      <c r="O10" s="93"/>
      <c r="P10" s="85" t="s">
        <v>146</v>
      </c>
      <c r="Q10" s="87" t="e">
        <f>+Q8/Q9*1-1</f>
        <v>#REF!</v>
      </c>
    </row>
    <row r="11" spans="1:17" x14ac:dyDescent="0.2">
      <c r="A11" s="43" t="s">
        <v>18</v>
      </c>
      <c r="B11" s="77">
        <f t="shared" ref="B11:M11" si="2">+B12+B13</f>
        <v>96948.040000000008</v>
      </c>
      <c r="C11" s="77">
        <f t="shared" si="2"/>
        <v>90136.83</v>
      </c>
      <c r="D11" s="77">
        <f t="shared" si="2"/>
        <v>100805.17000000001</v>
      </c>
      <c r="E11" s="77">
        <f t="shared" si="2"/>
        <v>88270.61</v>
      </c>
      <c r="F11" s="77">
        <f t="shared" si="2"/>
        <v>88027.4</v>
      </c>
      <c r="G11" s="77">
        <f t="shared" si="2"/>
        <v>97600.47</v>
      </c>
      <c r="H11" s="77">
        <f t="shared" si="2"/>
        <v>95679.37</v>
      </c>
      <c r="I11" s="77">
        <f t="shared" si="2"/>
        <v>86633.09</v>
      </c>
      <c r="J11" s="77">
        <f t="shared" si="2"/>
        <v>90971.749999999985</v>
      </c>
      <c r="K11" s="77">
        <f t="shared" si="2"/>
        <v>87810.23000000001</v>
      </c>
      <c r="L11" s="77">
        <f t="shared" si="2"/>
        <v>78638.400000000009</v>
      </c>
      <c r="M11" s="77">
        <f t="shared" si="2"/>
        <v>120894.10999999999</v>
      </c>
      <c r="N11" s="73">
        <f>SUM(B11:M11)</f>
        <v>1122415.47</v>
      </c>
      <c r="O11" s="89"/>
    </row>
    <row r="12" spans="1:17" x14ac:dyDescent="0.2">
      <c r="A12" s="44" t="s">
        <v>133</v>
      </c>
      <c r="B12" s="79">
        <f>+'[1]POA 2016 (montos)'!B13+'[1]POA 2016 (montos)'!B21</f>
        <v>2467.83</v>
      </c>
      <c r="C12" s="79">
        <f>+'[1]POA 2016 (montos)'!C13+'[1]POA 2016 (montos)'!C21</f>
        <v>2749.27</v>
      </c>
      <c r="D12" s="79">
        <f>+'[1]POA 2016 (montos)'!D13+'[1]POA 2016 (montos)'!D21</f>
        <v>2858.19</v>
      </c>
      <c r="E12" s="79">
        <f>+'[1]POA 2016 (montos)'!E13+'[1]POA 2016 (montos)'!E21</f>
        <v>1865.15</v>
      </c>
      <c r="F12" s="79">
        <f>+'[1]POA 2016 (montos)'!F13+'[1]POA 2016 (montos)'!F21</f>
        <v>1548.8100000000002</v>
      </c>
      <c r="G12" s="79">
        <f>+'[1]POA 2016 (montos)'!G13+'[1]POA 2016 (montos)'!G21</f>
        <v>1747.19</v>
      </c>
      <c r="H12" s="79">
        <f>+'[1]POA 2016 (montos)'!H13+'[1]POA 2016 (montos)'!H21</f>
        <v>1447.04</v>
      </c>
      <c r="I12" s="79">
        <f>+'[1]POA 2016 (montos)'!I13+'[1]POA 2016 (montos)'!I21</f>
        <v>1509.84</v>
      </c>
      <c r="J12" s="79">
        <f>+'[1]POA 2016 (montos)'!J13+'[1]POA 2016 (montos)'!J21</f>
        <v>1482.8700000000001</v>
      </c>
      <c r="K12" s="79">
        <f>+'[1]POA 2016 (montos)'!K13+'[1]POA 2016 (montos)'!K21</f>
        <v>1651.19</v>
      </c>
      <c r="L12" s="79">
        <f>+'[1]POA 2016 (montos)'!L13+'[1]POA 2016 (montos)'!L21</f>
        <v>2204.63</v>
      </c>
      <c r="M12" s="79">
        <f>+'[1]POA 2016 (montos)'!M13+'[1]POA 2016 (montos)'!M21</f>
        <v>2790.09</v>
      </c>
      <c r="N12" s="74">
        <f>SUM(B12:M12)</f>
        <v>24322.1</v>
      </c>
      <c r="O12" s="90"/>
    </row>
    <row r="13" spans="1:17" x14ac:dyDescent="0.2">
      <c r="A13" s="49" t="s">
        <v>40</v>
      </c>
      <c r="B13" s="78">
        <f t="shared" ref="B13:M13" si="3">+B14+B15</f>
        <v>94480.21</v>
      </c>
      <c r="C13" s="78">
        <f t="shared" si="3"/>
        <v>87387.56</v>
      </c>
      <c r="D13" s="78">
        <f t="shared" si="3"/>
        <v>97946.98000000001</v>
      </c>
      <c r="E13" s="78">
        <f t="shared" si="3"/>
        <v>86405.46</v>
      </c>
      <c r="F13" s="78">
        <f t="shared" si="3"/>
        <v>86478.59</v>
      </c>
      <c r="G13" s="78">
        <f t="shared" si="3"/>
        <v>95853.28</v>
      </c>
      <c r="H13" s="78">
        <f t="shared" si="3"/>
        <v>94232.33</v>
      </c>
      <c r="I13" s="78">
        <f t="shared" si="3"/>
        <v>85123.25</v>
      </c>
      <c r="J13" s="78">
        <f t="shared" si="3"/>
        <v>89488.87999999999</v>
      </c>
      <c r="K13" s="78">
        <f t="shared" si="3"/>
        <v>86159.040000000008</v>
      </c>
      <c r="L13" s="78">
        <f t="shared" si="3"/>
        <v>76433.77</v>
      </c>
      <c r="M13" s="78">
        <f t="shared" si="3"/>
        <v>118104.01999999999</v>
      </c>
      <c r="N13" s="74">
        <f t="shared" ref="N13:N17" si="4">SUM(B13:M13)</f>
        <v>1098093.3700000001</v>
      </c>
      <c r="O13" s="94"/>
      <c r="P13" s="85" t="s">
        <v>139</v>
      </c>
      <c r="Q13" s="86">
        <f>+N18</f>
        <v>1159322.8400000001</v>
      </c>
    </row>
    <row r="14" spans="1:17" x14ac:dyDescent="0.2">
      <c r="A14" s="48" t="s">
        <v>132</v>
      </c>
      <c r="B14" s="79">
        <f>+'[1]POA 2016 (montos)'!$B45+'[1]POA 2016 (montos)'!B71</f>
        <v>48765.380000000005</v>
      </c>
      <c r="C14" s="79">
        <f>+'[1]POA 2016 (montos)'!$B45+'[1]POA 2016 (montos)'!C71</f>
        <v>46395.06</v>
      </c>
      <c r="D14" s="79">
        <f>+'[1]POA 2016 (montos)'!$B45+'[1]POA 2016 (montos)'!D71</f>
        <v>51990.8</v>
      </c>
      <c r="E14" s="79">
        <f>+'[1]POA 2016 (montos)'!$B45+'[1]POA 2016 (montos)'!E71</f>
        <v>45469.840000000004</v>
      </c>
      <c r="F14" s="79">
        <f>+'[1]POA 2016 (montos)'!$B45+'[1]POA 2016 (montos)'!F71</f>
        <v>45042.76</v>
      </c>
      <c r="G14" s="79">
        <f>+'[1]POA 2016 (montos)'!$B45+'[1]POA 2016 (montos)'!G71</f>
        <v>49202.82</v>
      </c>
      <c r="H14" s="79">
        <f>+'[1]POA 2016 (montos)'!$B45+'[1]POA 2016 (montos)'!H71</f>
        <v>49292.04</v>
      </c>
      <c r="I14" s="79">
        <f>+'[1]POA 2016 (montos)'!$B45+'[1]POA 2016 (montos)'!I71</f>
        <v>45440.47</v>
      </c>
      <c r="J14" s="79">
        <f>+'[1]POA 2016 (montos)'!$B45+'[1]POA 2016 (montos)'!J71</f>
        <v>47930.44</v>
      </c>
      <c r="K14" s="79">
        <f>+'[1]POA 2016 (montos)'!$B45+'[1]POA 2016 (montos)'!K71</f>
        <v>48148.92</v>
      </c>
      <c r="L14" s="79">
        <f>+'[1]POA 2016 (montos)'!$B45+'[1]POA 2016 (montos)'!L71</f>
        <v>41798.880000000005</v>
      </c>
      <c r="M14" s="79">
        <f>+'[1]POA 2016 (montos)'!$B45+'[1]POA 2016 (montos)'!M71</f>
        <v>61383.840000000004</v>
      </c>
      <c r="N14" s="75">
        <f t="shared" si="4"/>
        <v>580861.24999999988</v>
      </c>
      <c r="O14" s="95"/>
      <c r="P14" s="85" t="s">
        <v>140</v>
      </c>
      <c r="Q14" s="86">
        <f>+N48</f>
        <v>1152392.49</v>
      </c>
    </row>
    <row r="15" spans="1:17" x14ac:dyDescent="0.2">
      <c r="A15" s="48" t="s">
        <v>62</v>
      </c>
      <c r="B15" s="79">
        <f>+'[1]POA 2016 (montos)'!B36-B14</f>
        <v>45714.83</v>
      </c>
      <c r="C15" s="79">
        <f>+'[1]POA 2016 (montos)'!C36-C14</f>
        <v>40992.5</v>
      </c>
      <c r="D15" s="79">
        <f>+'[1]POA 2016 (montos)'!D36-D14</f>
        <v>45956.180000000008</v>
      </c>
      <c r="E15" s="79">
        <f>+'[1]POA 2016 (montos)'!E36-E14</f>
        <v>40935.620000000003</v>
      </c>
      <c r="F15" s="79">
        <f>+'[1]POA 2016 (montos)'!F36-F14</f>
        <v>41435.829999999994</v>
      </c>
      <c r="G15" s="79">
        <f>+'[1]POA 2016 (montos)'!G36-G14</f>
        <v>46650.46</v>
      </c>
      <c r="H15" s="79">
        <f>+'[1]POA 2016 (montos)'!H36-H14</f>
        <v>44940.29</v>
      </c>
      <c r="I15" s="79">
        <f>+'[1]POA 2016 (montos)'!I36-I14</f>
        <v>39682.78</v>
      </c>
      <c r="J15" s="79">
        <f>+'[1]POA 2016 (montos)'!J36-J14</f>
        <v>41558.439999999988</v>
      </c>
      <c r="K15" s="79">
        <f>+'[1]POA 2016 (montos)'!K36-K14</f>
        <v>38010.12000000001</v>
      </c>
      <c r="L15" s="79">
        <f>+'[1]POA 2016 (montos)'!L36-L14</f>
        <v>34634.89</v>
      </c>
      <c r="M15" s="79">
        <f>+'[1]POA 2016 (montos)'!M36-M14</f>
        <v>56720.179999999986</v>
      </c>
      <c r="N15" s="75">
        <f t="shared" si="4"/>
        <v>517232.12</v>
      </c>
      <c r="O15" s="95"/>
      <c r="P15" s="85" t="s">
        <v>147</v>
      </c>
      <c r="Q15" s="87">
        <f>+Q13/Q14*1-1</f>
        <v>6.0138798717788156E-3</v>
      </c>
    </row>
    <row r="16" spans="1:17" x14ac:dyDescent="0.2">
      <c r="A16" s="37" t="s">
        <v>90</v>
      </c>
      <c r="B16" s="80">
        <f>+'[1]POA 2016 (montos)'!B86</f>
        <v>18.61</v>
      </c>
      <c r="C16" s="80">
        <f>+'[1]POA 2016 (montos)'!C86</f>
        <v>17.41</v>
      </c>
      <c r="D16" s="80">
        <f>+'[1]POA 2016 (montos)'!D86</f>
        <v>21.119999999999997</v>
      </c>
      <c r="E16" s="80">
        <f>+'[1]POA 2016 (montos)'!E86</f>
        <v>22.369999999999997</v>
      </c>
      <c r="F16" s="80">
        <f>+'[1]POA 2016 (montos)'!F86</f>
        <v>17.63</v>
      </c>
      <c r="G16" s="80">
        <f>+'[1]POA 2016 (montos)'!G86</f>
        <v>21.660000000000004</v>
      </c>
      <c r="H16" s="80">
        <f>+'[1]POA 2016 (montos)'!H86</f>
        <v>18.93</v>
      </c>
      <c r="I16" s="80">
        <f>+'[1]POA 2016 (montos)'!I86</f>
        <v>20.7</v>
      </c>
      <c r="J16" s="80">
        <f>+'[1]POA 2016 (montos)'!J86</f>
        <v>18.13</v>
      </c>
      <c r="K16" s="80">
        <f>+'[1]POA 2016 (montos)'!K86</f>
        <v>18.93</v>
      </c>
      <c r="L16" s="80">
        <f>+'[1]POA 2016 (montos)'!L86</f>
        <v>17.13</v>
      </c>
      <c r="M16" s="80">
        <f>+'[1]POA 2016 (montos)'!M86</f>
        <v>18.23</v>
      </c>
      <c r="N16" s="73">
        <f t="shared" si="4"/>
        <v>230.84999999999997</v>
      </c>
      <c r="O16" s="89"/>
    </row>
    <row r="17" spans="1:17" ht="13.5" thickBot="1" x14ac:dyDescent="0.25">
      <c r="A17" s="37" t="s">
        <v>101</v>
      </c>
      <c r="B17" s="80">
        <f>+'[1]POA 2016 (montos)'!B96</f>
        <v>16.66</v>
      </c>
      <c r="C17" s="80">
        <f>+'[1]POA 2016 (montos)'!C96</f>
        <v>16.66</v>
      </c>
      <c r="D17" s="80">
        <f>+'[1]POA 2016 (montos)'!D96</f>
        <v>16.66</v>
      </c>
      <c r="E17" s="80">
        <f>+'[1]POA 2016 (montos)'!E96</f>
        <v>16.66</v>
      </c>
      <c r="F17" s="80">
        <f>+'[1]POA 2016 (montos)'!F96</f>
        <v>16.670000000000002</v>
      </c>
      <c r="G17" s="80">
        <f>+'[1]POA 2016 (montos)'!G96</f>
        <v>30.380000000000003</v>
      </c>
      <c r="H17" s="80">
        <f>+'[1]POA 2016 (montos)'!H96</f>
        <v>16.670000000000002</v>
      </c>
      <c r="I17" s="80">
        <f>+'[1]POA 2016 (montos)'!I96</f>
        <v>16.670000000000002</v>
      </c>
      <c r="J17" s="80">
        <f>+'[1]POA 2016 (montos)'!J96</f>
        <v>16.670000000000002</v>
      </c>
      <c r="K17" s="80">
        <f>+'[1]POA 2016 (montos)'!K96</f>
        <v>16.670000000000002</v>
      </c>
      <c r="L17" s="80">
        <f>+'[1]POA 2016 (montos)'!L96</f>
        <v>16.670000000000002</v>
      </c>
      <c r="M17" s="80">
        <f>+'[1]POA 2016 (montos)'!M96</f>
        <v>16.670000000000002</v>
      </c>
      <c r="N17" s="73">
        <f t="shared" si="4"/>
        <v>213.71000000000009</v>
      </c>
      <c r="O17" s="89"/>
    </row>
    <row r="18" spans="1:17" x14ac:dyDescent="0.2">
      <c r="A18" s="66" t="s">
        <v>14</v>
      </c>
      <c r="B18" s="81">
        <f t="shared" ref="B18:M18" si="5">+B8+B11+B16+B17</f>
        <v>99832.400000000009</v>
      </c>
      <c r="C18" s="81">
        <f t="shared" si="5"/>
        <v>93367.510000000009</v>
      </c>
      <c r="D18" s="81">
        <f t="shared" si="5"/>
        <v>103520.51000000001</v>
      </c>
      <c r="E18" s="81">
        <f t="shared" si="5"/>
        <v>90904.08</v>
      </c>
      <c r="F18" s="81">
        <f t="shared" si="5"/>
        <v>90692.77</v>
      </c>
      <c r="G18" s="81">
        <f t="shared" si="5"/>
        <v>100486.16</v>
      </c>
      <c r="H18" s="81">
        <f t="shared" si="5"/>
        <v>99285.979999999981</v>
      </c>
      <c r="I18" s="81">
        <f t="shared" si="5"/>
        <v>89810.609999999986</v>
      </c>
      <c r="J18" s="81">
        <f t="shared" si="5"/>
        <v>94797.15</v>
      </c>
      <c r="K18" s="81">
        <f t="shared" si="5"/>
        <v>91395.930000000008</v>
      </c>
      <c r="L18" s="81">
        <f t="shared" si="5"/>
        <v>81427.140000000014</v>
      </c>
      <c r="M18" s="81">
        <f t="shared" si="5"/>
        <v>123802.59999999998</v>
      </c>
      <c r="N18" s="81">
        <f>SUM(B18:M18)</f>
        <v>1159322.8400000001</v>
      </c>
      <c r="O18" s="83"/>
    </row>
    <row r="19" spans="1:17" x14ac:dyDescent="0.2">
      <c r="A19" s="82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</row>
    <row r="20" spans="1:17" ht="15" customHeight="1" x14ac:dyDescent="0.2">
      <c r="A20" s="134" t="s">
        <v>1</v>
      </c>
      <c r="B20" s="138" t="s">
        <v>138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40"/>
      <c r="N20" s="141" t="s">
        <v>14</v>
      </c>
      <c r="O20" s="88"/>
    </row>
    <row r="21" spans="1:17" ht="15" customHeight="1" x14ac:dyDescent="0.2">
      <c r="A21" s="134"/>
      <c r="B21" s="144" t="s">
        <v>136</v>
      </c>
      <c r="C21" s="144"/>
      <c r="D21" s="144"/>
      <c r="E21" s="144"/>
      <c r="F21" s="144"/>
      <c r="G21" s="144"/>
      <c r="H21" s="144"/>
      <c r="I21" s="144" t="s">
        <v>137</v>
      </c>
      <c r="J21" s="144"/>
      <c r="K21" s="144"/>
      <c r="L21" s="144"/>
      <c r="M21" s="144"/>
      <c r="N21" s="142"/>
      <c r="O21" s="88"/>
    </row>
    <row r="22" spans="1:17" x14ac:dyDescent="0.2">
      <c r="A22" s="134"/>
      <c r="B22" s="70" t="s">
        <v>2</v>
      </c>
      <c r="C22" s="70" t="s">
        <v>3</v>
      </c>
      <c r="D22" s="70" t="s">
        <v>4</v>
      </c>
      <c r="E22" s="70" t="s">
        <v>5</v>
      </c>
      <c r="F22" s="70" t="s">
        <v>6</v>
      </c>
      <c r="G22" s="70" t="s">
        <v>7</v>
      </c>
      <c r="H22" s="70" t="s">
        <v>8</v>
      </c>
      <c r="I22" s="70" t="s">
        <v>9</v>
      </c>
      <c r="J22" s="70" t="s">
        <v>10</v>
      </c>
      <c r="K22" s="70" t="s">
        <v>11</v>
      </c>
      <c r="L22" s="70" t="s">
        <v>12</v>
      </c>
      <c r="M22" s="70" t="s">
        <v>13</v>
      </c>
      <c r="N22" s="143"/>
      <c r="O22" s="88"/>
    </row>
    <row r="23" spans="1:17" x14ac:dyDescent="0.2">
      <c r="A23" s="37" t="s">
        <v>15</v>
      </c>
      <c r="B23" s="76" t="e">
        <f t="shared" ref="B23:M23" si="6">+B24+B25</f>
        <v>#REF!</v>
      </c>
      <c r="C23" s="76" t="e">
        <f t="shared" si="6"/>
        <v>#REF!</v>
      </c>
      <c r="D23" s="76" t="e">
        <f t="shared" si="6"/>
        <v>#REF!</v>
      </c>
      <c r="E23" s="76" t="e">
        <f t="shared" si="6"/>
        <v>#REF!</v>
      </c>
      <c r="F23" s="76" t="e">
        <f t="shared" si="6"/>
        <v>#REF!</v>
      </c>
      <c r="G23" s="76" t="e">
        <f t="shared" si="6"/>
        <v>#REF!</v>
      </c>
      <c r="H23" s="76" t="e">
        <f t="shared" si="6"/>
        <v>#REF!</v>
      </c>
      <c r="I23" s="76" t="e">
        <f t="shared" si="6"/>
        <v>#REF!</v>
      </c>
      <c r="J23" s="76" t="e">
        <f t="shared" si="6"/>
        <v>#REF!</v>
      </c>
      <c r="K23" s="76" t="e">
        <f t="shared" si="6"/>
        <v>#REF!</v>
      </c>
      <c r="L23" s="76" t="e">
        <f t="shared" si="6"/>
        <v>#REF!</v>
      </c>
      <c r="M23" s="76" t="e">
        <f t="shared" si="6"/>
        <v>#REF!</v>
      </c>
      <c r="N23" s="71" t="e">
        <f t="shared" ref="N23:N25" si="7">SUM(B23:M23)</f>
        <v>#REF!</v>
      </c>
      <c r="O23" s="92"/>
      <c r="P23" s="85" t="str">
        <f>+P9</f>
        <v>REPROGRAMACION  2016</v>
      </c>
      <c r="Q23" s="86" t="e">
        <f>+N33</f>
        <v>#REF!</v>
      </c>
    </row>
    <row r="24" spans="1:17" x14ac:dyDescent="0.2">
      <c r="A24" s="40" t="s">
        <v>16</v>
      </c>
      <c r="B24" s="84" t="e">
        <f>+#REF!</f>
        <v>#REF!</v>
      </c>
      <c r="C24" s="84" t="e">
        <f>+#REF!</f>
        <v>#REF!</v>
      </c>
      <c r="D24" s="84" t="e">
        <f>+#REF!</f>
        <v>#REF!</v>
      </c>
      <c r="E24" s="84" t="e">
        <f>+#REF!</f>
        <v>#REF!</v>
      </c>
      <c r="F24" s="84" t="e">
        <f>+#REF!</f>
        <v>#REF!</v>
      </c>
      <c r="G24" s="84" t="e">
        <f>+#REF!</f>
        <v>#REF!</v>
      </c>
      <c r="H24" s="84" t="e">
        <f>+#REF!</f>
        <v>#REF!</v>
      </c>
      <c r="I24" s="84" t="e">
        <f>+#REF!</f>
        <v>#REF!</v>
      </c>
      <c r="J24" s="84" t="e">
        <f>+#REF!</f>
        <v>#REF!</v>
      </c>
      <c r="K24" s="84" t="e">
        <f>+#REF!</f>
        <v>#REF!</v>
      </c>
      <c r="L24" s="84" t="e">
        <f>+#REF!</f>
        <v>#REF!</v>
      </c>
      <c r="M24" s="84" t="e">
        <f>+#REF!</f>
        <v>#REF!</v>
      </c>
      <c r="N24" s="72" t="e">
        <f t="shared" si="7"/>
        <v>#REF!</v>
      </c>
      <c r="O24" s="93"/>
      <c r="P24" s="85" t="str">
        <f>+P8</f>
        <v>POA 2016</v>
      </c>
      <c r="Q24" s="86">
        <f>+N18</f>
        <v>1159322.8400000001</v>
      </c>
    </row>
    <row r="25" spans="1:17" x14ac:dyDescent="0.2">
      <c r="A25" s="40" t="s">
        <v>17</v>
      </c>
      <c r="B25" s="84" t="e">
        <f>+#REF!</f>
        <v>#REF!</v>
      </c>
      <c r="C25" s="84" t="e">
        <f>+#REF!</f>
        <v>#REF!</v>
      </c>
      <c r="D25" s="84" t="e">
        <f>+#REF!</f>
        <v>#REF!</v>
      </c>
      <c r="E25" s="84" t="e">
        <f>+#REF!</f>
        <v>#REF!</v>
      </c>
      <c r="F25" s="84" t="e">
        <f>+#REF!</f>
        <v>#REF!</v>
      </c>
      <c r="G25" s="84" t="e">
        <f>+#REF!</f>
        <v>#REF!</v>
      </c>
      <c r="H25" s="84" t="e">
        <f>+#REF!</f>
        <v>#REF!</v>
      </c>
      <c r="I25" s="84" t="e">
        <f>+#REF!</f>
        <v>#REF!</v>
      </c>
      <c r="J25" s="84" t="e">
        <f>+#REF!</f>
        <v>#REF!</v>
      </c>
      <c r="K25" s="84" t="e">
        <f>+#REF!</f>
        <v>#REF!</v>
      </c>
      <c r="L25" s="84" t="e">
        <f>+#REF!</f>
        <v>#REF!</v>
      </c>
      <c r="M25" s="84" t="e">
        <f>+#REF!</f>
        <v>#REF!</v>
      </c>
      <c r="N25" s="72" t="e">
        <f t="shared" si="7"/>
        <v>#REF!</v>
      </c>
      <c r="O25" s="93"/>
      <c r="P25" s="85" t="s">
        <v>145</v>
      </c>
      <c r="Q25" s="87" t="e">
        <f>+Q23/Q24*1-1</f>
        <v>#REF!</v>
      </c>
    </row>
    <row r="26" spans="1:17" x14ac:dyDescent="0.2">
      <c r="A26" s="43" t="s">
        <v>18</v>
      </c>
      <c r="B26" s="77" t="e">
        <f t="shared" ref="B26:M26" si="8">+B27+B28</f>
        <v>#REF!</v>
      </c>
      <c r="C26" s="77" t="e">
        <f t="shared" si="8"/>
        <v>#REF!</v>
      </c>
      <c r="D26" s="77" t="e">
        <f t="shared" si="8"/>
        <v>#REF!</v>
      </c>
      <c r="E26" s="77" t="e">
        <f t="shared" si="8"/>
        <v>#REF!</v>
      </c>
      <c r="F26" s="77" t="e">
        <f t="shared" si="8"/>
        <v>#REF!</v>
      </c>
      <c r="G26" s="77" t="e">
        <f t="shared" si="8"/>
        <v>#REF!</v>
      </c>
      <c r="H26" s="77" t="e">
        <f t="shared" si="8"/>
        <v>#REF!</v>
      </c>
      <c r="I26" s="77" t="e">
        <f t="shared" si="8"/>
        <v>#REF!</v>
      </c>
      <c r="J26" s="77" t="e">
        <f t="shared" si="8"/>
        <v>#REF!</v>
      </c>
      <c r="K26" s="77" t="e">
        <f t="shared" si="8"/>
        <v>#REF!</v>
      </c>
      <c r="L26" s="77" t="e">
        <f t="shared" si="8"/>
        <v>#REF!</v>
      </c>
      <c r="M26" s="77" t="e">
        <f t="shared" si="8"/>
        <v>#REF!</v>
      </c>
      <c r="N26" s="73" t="e">
        <f>SUM(B26:M26)</f>
        <v>#REF!</v>
      </c>
      <c r="O26" s="89"/>
    </row>
    <row r="27" spans="1:17" x14ac:dyDescent="0.2">
      <c r="A27" s="44" t="s">
        <v>133</v>
      </c>
      <c r="B27" s="78" t="e">
        <f>+#REF!+#REF!</f>
        <v>#REF!</v>
      </c>
      <c r="C27" s="78" t="e">
        <f>+#REF!+#REF!</f>
        <v>#REF!</v>
      </c>
      <c r="D27" s="78" t="e">
        <f>+#REF!+#REF!</f>
        <v>#REF!</v>
      </c>
      <c r="E27" s="78" t="e">
        <f>+#REF!+#REF!</f>
        <v>#REF!</v>
      </c>
      <c r="F27" s="78" t="e">
        <f>+#REF!+#REF!</f>
        <v>#REF!</v>
      </c>
      <c r="G27" s="78" t="e">
        <f>+#REF!+#REF!</f>
        <v>#REF!</v>
      </c>
      <c r="H27" s="78" t="e">
        <f>+#REF!+#REF!</f>
        <v>#REF!</v>
      </c>
      <c r="I27" s="78" t="e">
        <f>+#REF!+#REF!</f>
        <v>#REF!</v>
      </c>
      <c r="J27" s="78" t="e">
        <f>+#REF!+#REF!</f>
        <v>#REF!</v>
      </c>
      <c r="K27" s="78" t="e">
        <f>+#REF!+#REF!</f>
        <v>#REF!</v>
      </c>
      <c r="L27" s="78" t="e">
        <f>+#REF!+#REF!</f>
        <v>#REF!</v>
      </c>
      <c r="M27" s="78" t="e">
        <f>+#REF!+#REF!</f>
        <v>#REF!</v>
      </c>
      <c r="N27" s="74" t="e">
        <f>SUM(B27:M27)</f>
        <v>#REF!</v>
      </c>
      <c r="O27" s="90"/>
    </row>
    <row r="28" spans="1:17" x14ac:dyDescent="0.2">
      <c r="A28" s="49" t="s">
        <v>40</v>
      </c>
      <c r="B28" s="78" t="e">
        <f t="shared" ref="B28:M28" si="9">+B29+B30</f>
        <v>#REF!</v>
      </c>
      <c r="C28" s="78" t="e">
        <f t="shared" si="9"/>
        <v>#REF!</v>
      </c>
      <c r="D28" s="78" t="e">
        <f t="shared" si="9"/>
        <v>#REF!</v>
      </c>
      <c r="E28" s="78" t="e">
        <f t="shared" si="9"/>
        <v>#REF!</v>
      </c>
      <c r="F28" s="78" t="e">
        <f t="shared" si="9"/>
        <v>#REF!</v>
      </c>
      <c r="G28" s="78" t="e">
        <f t="shared" si="9"/>
        <v>#REF!</v>
      </c>
      <c r="H28" s="78" t="e">
        <f t="shared" si="9"/>
        <v>#REF!</v>
      </c>
      <c r="I28" s="78" t="e">
        <f t="shared" si="9"/>
        <v>#REF!</v>
      </c>
      <c r="J28" s="78" t="e">
        <f t="shared" si="9"/>
        <v>#REF!</v>
      </c>
      <c r="K28" s="78" t="e">
        <f t="shared" si="9"/>
        <v>#REF!</v>
      </c>
      <c r="L28" s="78" t="e">
        <f t="shared" si="9"/>
        <v>#REF!</v>
      </c>
      <c r="M28" s="78" t="e">
        <f t="shared" si="9"/>
        <v>#REF!</v>
      </c>
      <c r="N28" s="74" t="e">
        <f t="shared" ref="N28:N32" si="10">SUM(B28:M28)</f>
        <v>#REF!</v>
      </c>
      <c r="O28" s="94"/>
      <c r="P28" s="85" t="str">
        <f>+P23</f>
        <v>REPROGRAMACION  2016</v>
      </c>
      <c r="Q28" s="86" t="e">
        <f>+N33</f>
        <v>#REF!</v>
      </c>
    </row>
    <row r="29" spans="1:17" x14ac:dyDescent="0.2">
      <c r="A29" s="48" t="s">
        <v>132</v>
      </c>
      <c r="B29" s="79" t="e">
        <f>+#REF!+#REF!</f>
        <v>#REF!</v>
      </c>
      <c r="C29" s="79" t="e">
        <f>+#REF!+#REF!</f>
        <v>#REF!</v>
      </c>
      <c r="D29" s="79" t="e">
        <f>+#REF!+#REF!</f>
        <v>#REF!</v>
      </c>
      <c r="E29" s="79" t="e">
        <f>+#REF!+#REF!</f>
        <v>#REF!</v>
      </c>
      <c r="F29" s="79" t="e">
        <f>+#REF!+#REF!</f>
        <v>#REF!</v>
      </c>
      <c r="G29" s="79" t="e">
        <f>+#REF!+#REF!</f>
        <v>#REF!</v>
      </c>
      <c r="H29" s="79" t="e">
        <f>+#REF!+#REF!</f>
        <v>#REF!</v>
      </c>
      <c r="I29" s="79" t="e">
        <f>+#REF!+#REF!</f>
        <v>#REF!</v>
      </c>
      <c r="J29" s="79" t="e">
        <f>+#REF!+#REF!</f>
        <v>#REF!</v>
      </c>
      <c r="K29" s="79" t="e">
        <f>+#REF!+#REF!</f>
        <v>#REF!</v>
      </c>
      <c r="L29" s="79" t="e">
        <f>+#REF!+#REF!</f>
        <v>#REF!</v>
      </c>
      <c r="M29" s="79" t="e">
        <f>+#REF!+#REF!</f>
        <v>#REF!</v>
      </c>
      <c r="N29" s="75" t="e">
        <f t="shared" si="10"/>
        <v>#REF!</v>
      </c>
      <c r="O29" s="95"/>
      <c r="P29" s="85" t="str">
        <f>+P14</f>
        <v>POA 2017</v>
      </c>
      <c r="Q29" s="86">
        <f>+N48</f>
        <v>1152392.49</v>
      </c>
    </row>
    <row r="30" spans="1:17" x14ac:dyDescent="0.2">
      <c r="A30" s="48" t="s">
        <v>62</v>
      </c>
      <c r="B30" s="79" t="e">
        <f>+#REF!-COMPARATIVOS!B29</f>
        <v>#REF!</v>
      </c>
      <c r="C30" s="79" t="e">
        <f>+#REF!-COMPARATIVOS!C29</f>
        <v>#REF!</v>
      </c>
      <c r="D30" s="79" t="e">
        <f>+#REF!-COMPARATIVOS!D29</f>
        <v>#REF!</v>
      </c>
      <c r="E30" s="79" t="e">
        <f>+#REF!-COMPARATIVOS!E29</f>
        <v>#REF!</v>
      </c>
      <c r="F30" s="79" t="e">
        <f>+#REF!-COMPARATIVOS!F29</f>
        <v>#REF!</v>
      </c>
      <c r="G30" s="79" t="e">
        <f>+#REF!-COMPARATIVOS!G29</f>
        <v>#REF!</v>
      </c>
      <c r="H30" s="79" t="e">
        <f>+#REF!-COMPARATIVOS!H29</f>
        <v>#REF!</v>
      </c>
      <c r="I30" s="79" t="e">
        <f>+#REF!-COMPARATIVOS!I29</f>
        <v>#REF!</v>
      </c>
      <c r="J30" s="79" t="e">
        <f>+#REF!-COMPARATIVOS!J29</f>
        <v>#REF!</v>
      </c>
      <c r="K30" s="79" t="e">
        <f>+#REF!-COMPARATIVOS!K29</f>
        <v>#REF!</v>
      </c>
      <c r="L30" s="79" t="e">
        <f>+#REF!-COMPARATIVOS!L29</f>
        <v>#REF!</v>
      </c>
      <c r="M30" s="79" t="e">
        <f>+#REF!-COMPARATIVOS!M29</f>
        <v>#REF!</v>
      </c>
      <c r="N30" s="75" t="e">
        <f t="shared" si="10"/>
        <v>#REF!</v>
      </c>
      <c r="O30" s="95"/>
      <c r="P30" s="85" t="str">
        <f>+P15</f>
        <v>VARIACION % POA 2017</v>
      </c>
      <c r="Q30" s="87" t="e">
        <f>+Q28/Q29*1-1</f>
        <v>#REF!</v>
      </c>
    </row>
    <row r="31" spans="1:17" x14ac:dyDescent="0.2">
      <c r="A31" s="37" t="s">
        <v>90</v>
      </c>
      <c r="B31" s="80" t="e">
        <f>+#REF!</f>
        <v>#REF!</v>
      </c>
      <c r="C31" s="80" t="e">
        <f>+#REF!</f>
        <v>#REF!</v>
      </c>
      <c r="D31" s="80" t="e">
        <f>+#REF!</f>
        <v>#REF!</v>
      </c>
      <c r="E31" s="80" t="e">
        <f>+#REF!</f>
        <v>#REF!</v>
      </c>
      <c r="F31" s="80" t="e">
        <f>+#REF!</f>
        <v>#REF!</v>
      </c>
      <c r="G31" s="80" t="e">
        <f>+#REF!</f>
        <v>#REF!</v>
      </c>
      <c r="H31" s="80" t="e">
        <f>+#REF!</f>
        <v>#REF!</v>
      </c>
      <c r="I31" s="80" t="e">
        <f>+#REF!</f>
        <v>#REF!</v>
      </c>
      <c r="J31" s="80" t="e">
        <f>+#REF!</f>
        <v>#REF!</v>
      </c>
      <c r="K31" s="80" t="e">
        <f>+#REF!</f>
        <v>#REF!</v>
      </c>
      <c r="L31" s="80" t="e">
        <f>+#REF!</f>
        <v>#REF!</v>
      </c>
      <c r="M31" s="80" t="e">
        <f>+#REF!</f>
        <v>#REF!</v>
      </c>
      <c r="N31" s="73" t="e">
        <f t="shared" si="10"/>
        <v>#REF!</v>
      </c>
      <c r="O31" s="89"/>
    </row>
    <row r="32" spans="1:17" ht="13.5" thickBot="1" x14ac:dyDescent="0.25">
      <c r="A32" s="37" t="s">
        <v>101</v>
      </c>
      <c r="B32" s="80" t="e">
        <f>+#REF!</f>
        <v>#REF!</v>
      </c>
      <c r="C32" s="80" t="e">
        <f>+#REF!</f>
        <v>#REF!</v>
      </c>
      <c r="D32" s="80" t="e">
        <f>+#REF!</f>
        <v>#REF!</v>
      </c>
      <c r="E32" s="80" t="e">
        <f>+#REF!</f>
        <v>#REF!</v>
      </c>
      <c r="F32" s="80" t="e">
        <f>+#REF!</f>
        <v>#REF!</v>
      </c>
      <c r="G32" s="80" t="e">
        <f>+#REF!</f>
        <v>#REF!</v>
      </c>
      <c r="H32" s="80" t="e">
        <f>+#REF!</f>
        <v>#REF!</v>
      </c>
      <c r="I32" s="80" t="e">
        <f>+#REF!</f>
        <v>#REF!</v>
      </c>
      <c r="J32" s="80" t="e">
        <f>+#REF!</f>
        <v>#REF!</v>
      </c>
      <c r="K32" s="80" t="e">
        <f>+#REF!</f>
        <v>#REF!</v>
      </c>
      <c r="L32" s="80" t="e">
        <f>+#REF!</f>
        <v>#REF!</v>
      </c>
      <c r="M32" s="80" t="e">
        <f>+#REF!</f>
        <v>#REF!</v>
      </c>
      <c r="N32" s="73" t="e">
        <f t="shared" si="10"/>
        <v>#REF!</v>
      </c>
      <c r="O32" s="89"/>
    </row>
    <row r="33" spans="1:17" x14ac:dyDescent="0.2">
      <c r="A33" s="66" t="s">
        <v>14</v>
      </c>
      <c r="B33" s="81" t="e">
        <f t="shared" ref="B33:M33" si="11">+B23+B26+B31+B32</f>
        <v>#REF!</v>
      </c>
      <c r="C33" s="81" t="e">
        <f t="shared" si="11"/>
        <v>#REF!</v>
      </c>
      <c r="D33" s="81" t="e">
        <f t="shared" si="11"/>
        <v>#REF!</v>
      </c>
      <c r="E33" s="81" t="e">
        <f t="shared" si="11"/>
        <v>#REF!</v>
      </c>
      <c r="F33" s="81" t="e">
        <f t="shared" si="11"/>
        <v>#REF!</v>
      </c>
      <c r="G33" s="81" t="e">
        <f t="shared" si="11"/>
        <v>#REF!</v>
      </c>
      <c r="H33" s="81" t="e">
        <f t="shared" si="11"/>
        <v>#REF!</v>
      </c>
      <c r="I33" s="81" t="e">
        <f t="shared" si="11"/>
        <v>#REF!</v>
      </c>
      <c r="J33" s="81" t="e">
        <f t="shared" si="11"/>
        <v>#REF!</v>
      </c>
      <c r="K33" s="81" t="e">
        <f t="shared" si="11"/>
        <v>#REF!</v>
      </c>
      <c r="L33" s="81" t="e">
        <f t="shared" si="11"/>
        <v>#REF!</v>
      </c>
      <c r="M33" s="81" t="e">
        <f t="shared" si="11"/>
        <v>#REF!</v>
      </c>
      <c r="N33" s="81" t="e">
        <f>SUM(B33:M33)</f>
        <v>#REF!</v>
      </c>
      <c r="O33" s="83"/>
    </row>
    <row r="34" spans="1:17" x14ac:dyDescent="0.2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96"/>
    </row>
    <row r="35" spans="1:17" ht="15" customHeight="1" x14ac:dyDescent="0.2">
      <c r="A35" s="134" t="s">
        <v>1</v>
      </c>
      <c r="B35" s="138" t="s">
        <v>142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40"/>
      <c r="N35" s="141" t="s">
        <v>14</v>
      </c>
      <c r="O35" s="88"/>
    </row>
    <row r="36" spans="1:17" ht="15" customHeight="1" x14ac:dyDescent="0.2">
      <c r="A36" s="134"/>
      <c r="B36" s="145" t="s">
        <v>141</v>
      </c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7"/>
      <c r="N36" s="142"/>
      <c r="O36" s="88"/>
    </row>
    <row r="37" spans="1:17" x14ac:dyDescent="0.2">
      <c r="A37" s="134"/>
      <c r="B37" s="70" t="s">
        <v>2</v>
      </c>
      <c r="C37" s="70" t="s">
        <v>3</v>
      </c>
      <c r="D37" s="70" t="s">
        <v>4</v>
      </c>
      <c r="E37" s="70" t="s">
        <v>5</v>
      </c>
      <c r="F37" s="70" t="s">
        <v>6</v>
      </c>
      <c r="G37" s="70" t="s">
        <v>7</v>
      </c>
      <c r="H37" s="70" t="s">
        <v>8</v>
      </c>
      <c r="I37" s="70" t="s">
        <v>9</v>
      </c>
      <c r="J37" s="70" t="s">
        <v>10</v>
      </c>
      <c r="K37" s="70" t="s">
        <v>11</v>
      </c>
      <c r="L37" s="70" t="s">
        <v>12</v>
      </c>
      <c r="M37" s="70" t="s">
        <v>13</v>
      </c>
      <c r="N37" s="143"/>
      <c r="O37" s="88"/>
    </row>
    <row r="38" spans="1:17" x14ac:dyDescent="0.2">
      <c r="A38" s="37" t="s">
        <v>15</v>
      </c>
      <c r="B38" s="76">
        <f>+B39+B40</f>
        <v>1273.67</v>
      </c>
      <c r="C38" s="76">
        <f t="shared" ref="C38:M38" si="12">+C39+C40</f>
        <v>1452.21</v>
      </c>
      <c r="D38" s="76">
        <f t="shared" si="12"/>
        <v>1250.0300000000002</v>
      </c>
      <c r="E38" s="76">
        <f t="shared" si="12"/>
        <v>1187.48</v>
      </c>
      <c r="F38" s="76">
        <f t="shared" si="12"/>
        <v>1281</v>
      </c>
      <c r="G38" s="76">
        <f t="shared" si="12"/>
        <v>2142.06</v>
      </c>
      <c r="H38" s="76">
        <f t="shared" si="12"/>
        <v>959.3</v>
      </c>
      <c r="I38" s="76">
        <f t="shared" si="12"/>
        <v>1272.0999999999999</v>
      </c>
      <c r="J38" s="76">
        <f t="shared" si="12"/>
        <v>1711.38</v>
      </c>
      <c r="K38" s="76">
        <f t="shared" si="12"/>
        <v>1986.0500000000002</v>
      </c>
      <c r="L38" s="76">
        <f t="shared" si="12"/>
        <v>1221.4699999999998</v>
      </c>
      <c r="M38" s="76">
        <f t="shared" si="12"/>
        <v>1613.92</v>
      </c>
      <c r="N38" s="71">
        <f t="shared" ref="N38:N40" si="13">SUM(B38:M38)</f>
        <v>17350.669999999998</v>
      </c>
      <c r="O38" s="92"/>
      <c r="P38" s="85" t="s">
        <v>140</v>
      </c>
      <c r="Q38" s="86">
        <f>+N48</f>
        <v>1152392.49</v>
      </c>
    </row>
    <row r="39" spans="1:17" x14ac:dyDescent="0.2">
      <c r="A39" s="40" t="s">
        <v>16</v>
      </c>
      <c r="B39" s="84">
        <f>+'POA 2017 (montos)'!B9</f>
        <v>1106.47</v>
      </c>
      <c r="C39" s="84">
        <f>+'POA 2017 (montos)'!C9</f>
        <v>1278.32</v>
      </c>
      <c r="D39" s="84">
        <f>+'POA 2017 (montos)'!D9</f>
        <v>1076.1400000000001</v>
      </c>
      <c r="E39" s="84">
        <f>+'POA 2017 (montos)'!E9</f>
        <v>1013.59</v>
      </c>
      <c r="F39" s="84">
        <f>+'POA 2017 (montos)'!F9</f>
        <v>1107.1099999999999</v>
      </c>
      <c r="G39" s="84">
        <f>+'POA 2017 (montos)'!G9</f>
        <v>1968.17</v>
      </c>
      <c r="H39" s="84">
        <f>+'POA 2017 (montos)'!H9</f>
        <v>785.41</v>
      </c>
      <c r="I39" s="84">
        <f>+'POA 2017 (montos)'!I9</f>
        <v>1098.21</v>
      </c>
      <c r="J39" s="84">
        <f>+'POA 2017 (montos)'!J9</f>
        <v>1537.49</v>
      </c>
      <c r="K39" s="84">
        <f>+'POA 2017 (montos)'!K9</f>
        <v>1812.16</v>
      </c>
      <c r="L39" s="84">
        <f>+'POA 2017 (montos)'!L9</f>
        <v>1047.58</v>
      </c>
      <c r="M39" s="84">
        <f>+'POA 2017 (montos)'!M9</f>
        <v>1440.03</v>
      </c>
      <c r="N39" s="72">
        <f t="shared" si="13"/>
        <v>15270.680000000002</v>
      </c>
      <c r="O39" s="93"/>
      <c r="P39" s="85" t="s">
        <v>144</v>
      </c>
      <c r="Q39" s="86" t="e">
        <f>+N33</f>
        <v>#REF!</v>
      </c>
    </row>
    <row r="40" spans="1:17" x14ac:dyDescent="0.2">
      <c r="A40" s="40" t="s">
        <v>17</v>
      </c>
      <c r="B40" s="84">
        <f>+'POA 2017 (montos)'!B10</f>
        <v>167.2</v>
      </c>
      <c r="C40" s="84">
        <f>+'POA 2017 (montos)'!C10</f>
        <v>173.89</v>
      </c>
      <c r="D40" s="84">
        <f>+'POA 2017 (montos)'!D10</f>
        <v>173.89</v>
      </c>
      <c r="E40" s="84">
        <f>+'POA 2017 (montos)'!E10</f>
        <v>173.89</v>
      </c>
      <c r="F40" s="84">
        <f>+'POA 2017 (montos)'!F10</f>
        <v>173.89</v>
      </c>
      <c r="G40" s="84">
        <f>+'POA 2017 (montos)'!G10</f>
        <v>173.89</v>
      </c>
      <c r="H40" s="84">
        <f>+'POA 2017 (montos)'!H10</f>
        <v>173.89</v>
      </c>
      <c r="I40" s="84">
        <f>+'POA 2017 (montos)'!I10</f>
        <v>173.89</v>
      </c>
      <c r="J40" s="84">
        <f>+'POA 2017 (montos)'!J10</f>
        <v>173.89</v>
      </c>
      <c r="K40" s="84">
        <f>+'POA 2017 (montos)'!K10</f>
        <v>173.89</v>
      </c>
      <c r="L40" s="84">
        <f>+'POA 2017 (montos)'!L10</f>
        <v>173.89</v>
      </c>
      <c r="M40" s="84">
        <f>+'POA 2017 (montos)'!M10</f>
        <v>173.89</v>
      </c>
      <c r="N40" s="72">
        <f t="shared" si="13"/>
        <v>2079.9899999999993</v>
      </c>
      <c r="O40" s="93"/>
      <c r="P40" s="85" t="s">
        <v>146</v>
      </c>
      <c r="Q40" s="87" t="e">
        <f>+Q38/Q39*1-1</f>
        <v>#REF!</v>
      </c>
    </row>
    <row r="41" spans="1:17" x14ac:dyDescent="0.2">
      <c r="A41" s="43" t="s">
        <v>18</v>
      </c>
      <c r="B41" s="77">
        <f>+B42+B43</f>
        <v>91128.97</v>
      </c>
      <c r="C41" s="77">
        <f t="shared" ref="C41:M41" si="14">+C42+C43</f>
        <v>96204.12999999999</v>
      </c>
      <c r="D41" s="77">
        <f t="shared" si="14"/>
        <v>93918.03</v>
      </c>
      <c r="E41" s="77">
        <f t="shared" si="14"/>
        <v>93647.889999999985</v>
      </c>
      <c r="F41" s="77">
        <f t="shared" si="14"/>
        <v>95090.150000000009</v>
      </c>
      <c r="G41" s="77">
        <f t="shared" si="14"/>
        <v>95150.26</v>
      </c>
      <c r="H41" s="77">
        <f t="shared" si="14"/>
        <v>92591.28</v>
      </c>
      <c r="I41" s="77">
        <f t="shared" si="14"/>
        <v>94721.330000000016</v>
      </c>
      <c r="J41" s="77">
        <f t="shared" si="14"/>
        <v>90062.51</v>
      </c>
      <c r="K41" s="77">
        <f t="shared" si="14"/>
        <v>87221.59</v>
      </c>
      <c r="L41" s="77">
        <f t="shared" si="14"/>
        <v>89277.47</v>
      </c>
      <c r="M41" s="77">
        <f t="shared" si="14"/>
        <v>115552.19999999998</v>
      </c>
      <c r="N41" s="73">
        <f>SUM(B41:M41)</f>
        <v>1134565.81</v>
      </c>
      <c r="O41" s="89"/>
    </row>
    <row r="42" spans="1:17" x14ac:dyDescent="0.2">
      <c r="A42" s="44" t="s">
        <v>133</v>
      </c>
      <c r="B42" s="78">
        <f>+'POA 2017 (montos)'!B13+'POA 2017 (montos)'!B21</f>
        <v>1618.82</v>
      </c>
      <c r="C42" s="78">
        <f>+'POA 2017 (montos)'!C13+'POA 2017 (montos)'!C21</f>
        <v>1354.68</v>
      </c>
      <c r="D42" s="78">
        <f>+'POA 2017 (montos)'!D13+'POA 2017 (montos)'!D21</f>
        <v>1181.6500000000001</v>
      </c>
      <c r="E42" s="78">
        <f>+'POA 2017 (montos)'!E13+'POA 2017 (montos)'!E21</f>
        <v>1558.25</v>
      </c>
      <c r="F42" s="78">
        <f>+'POA 2017 (montos)'!F13+'POA 2017 (montos)'!F21</f>
        <v>1218.08</v>
      </c>
      <c r="G42" s="78">
        <f>+'POA 2017 (montos)'!G13+'POA 2017 (montos)'!G21</f>
        <v>1946.1</v>
      </c>
      <c r="H42" s="78">
        <f>+'POA 2017 (montos)'!H13+'POA 2017 (montos)'!H21</f>
        <v>2024.55</v>
      </c>
      <c r="I42" s="78">
        <f>+'POA 2017 (montos)'!I13+'POA 2017 (montos)'!I21</f>
        <v>2176.63</v>
      </c>
      <c r="J42" s="78">
        <f>+'POA 2017 (montos)'!J13+'POA 2017 (montos)'!J21</f>
        <v>1788.3499999999997</v>
      </c>
      <c r="K42" s="78">
        <f>+'POA 2017 (montos)'!K13+'POA 2017 (montos)'!K21</f>
        <v>1442.44</v>
      </c>
      <c r="L42" s="78">
        <f>+'POA 2017 (montos)'!L13+'POA 2017 (montos)'!L21</f>
        <v>1890.8400000000001</v>
      </c>
      <c r="M42" s="78">
        <f>+'POA 2017 (montos)'!M13+'POA 2017 (montos)'!M21</f>
        <v>2842.33</v>
      </c>
      <c r="N42" s="74">
        <f>SUM(B42:M42)</f>
        <v>21042.720000000001</v>
      </c>
      <c r="O42" s="90"/>
    </row>
    <row r="43" spans="1:17" x14ac:dyDescent="0.2">
      <c r="A43" s="49" t="s">
        <v>40</v>
      </c>
      <c r="B43" s="78">
        <f>+B44+B45</f>
        <v>89510.15</v>
      </c>
      <c r="C43" s="78">
        <f t="shared" ref="C43:M43" si="15">+C44+C45</f>
        <v>94849.45</v>
      </c>
      <c r="D43" s="78">
        <f t="shared" si="15"/>
        <v>92736.38</v>
      </c>
      <c r="E43" s="78">
        <f t="shared" si="15"/>
        <v>92089.639999999985</v>
      </c>
      <c r="F43" s="78">
        <f t="shared" si="15"/>
        <v>93872.07</v>
      </c>
      <c r="G43" s="78">
        <f t="shared" si="15"/>
        <v>93204.159999999989</v>
      </c>
      <c r="H43" s="78">
        <f t="shared" si="15"/>
        <v>90566.73</v>
      </c>
      <c r="I43" s="78">
        <f t="shared" si="15"/>
        <v>92544.700000000012</v>
      </c>
      <c r="J43" s="78">
        <f t="shared" si="15"/>
        <v>88274.159999999989</v>
      </c>
      <c r="K43" s="78">
        <f t="shared" si="15"/>
        <v>85779.15</v>
      </c>
      <c r="L43" s="78">
        <f t="shared" si="15"/>
        <v>87386.63</v>
      </c>
      <c r="M43" s="78">
        <f t="shared" si="15"/>
        <v>112709.86999999998</v>
      </c>
      <c r="N43" s="74">
        <f t="shared" ref="N43:N47" si="16">SUM(B43:M43)</f>
        <v>1113523.0900000001</v>
      </c>
      <c r="O43" s="94"/>
      <c r="P43" s="85" t="s">
        <v>140</v>
      </c>
      <c r="Q43" s="86">
        <f>+N48</f>
        <v>1152392.49</v>
      </c>
    </row>
    <row r="44" spans="1:17" x14ac:dyDescent="0.2">
      <c r="A44" s="48" t="s">
        <v>132</v>
      </c>
      <c r="B44" s="79">
        <f>+'POA 2017 (montos)'!B45+'POA 2017 (montos)'!B71</f>
        <v>43789.939999999995</v>
      </c>
      <c r="C44" s="79">
        <f>+'POA 2017 (montos)'!C45+'POA 2017 (montos)'!C71</f>
        <v>49528.789999999994</v>
      </c>
      <c r="D44" s="79">
        <f>+'POA 2017 (montos)'!D45+'POA 2017 (montos)'!D71</f>
        <v>46560.71</v>
      </c>
      <c r="E44" s="79">
        <f>+'POA 2017 (montos)'!E45+'POA 2017 (montos)'!E71</f>
        <v>45395.839999999997</v>
      </c>
      <c r="F44" s="79">
        <f>+'POA 2017 (montos)'!F45+'POA 2017 (montos)'!F71</f>
        <v>48200.219999999994</v>
      </c>
      <c r="G44" s="79">
        <f>+'POA 2017 (montos)'!G45+'POA 2017 (montos)'!G71</f>
        <v>46367.58</v>
      </c>
      <c r="H44" s="79">
        <f>+'POA 2017 (montos)'!H45+'POA 2017 (montos)'!H71</f>
        <v>46225.26</v>
      </c>
      <c r="I44" s="79">
        <f>+'POA 2017 (montos)'!I45+'POA 2017 (montos)'!I71</f>
        <v>47750.23</v>
      </c>
      <c r="J44" s="79">
        <f>+'POA 2017 (montos)'!J45+'POA 2017 (montos)'!J71</f>
        <v>46627.37</v>
      </c>
      <c r="K44" s="79">
        <f>+'POA 2017 (montos)'!K45+'POA 2017 (montos)'!K71</f>
        <v>45583.869999999995</v>
      </c>
      <c r="L44" s="79">
        <f>+'POA 2017 (montos)'!L45+'POA 2017 (montos)'!L71</f>
        <v>44466.62</v>
      </c>
      <c r="M44" s="79">
        <f>+'POA 2017 (montos)'!M45+'POA 2017 (montos)'!M71</f>
        <v>58865.06</v>
      </c>
      <c r="N44" s="75">
        <f t="shared" si="16"/>
        <v>569361.49</v>
      </c>
      <c r="O44" s="95"/>
      <c r="P44" s="85" t="s">
        <v>139</v>
      </c>
      <c r="Q44" s="86">
        <f>+N18</f>
        <v>1159322.8400000001</v>
      </c>
    </row>
    <row r="45" spans="1:17" x14ac:dyDescent="0.2">
      <c r="A45" s="48" t="s">
        <v>62</v>
      </c>
      <c r="B45" s="79">
        <f>+'POA 2017 (montos)'!B36-COMPARATIVOS!B44</f>
        <v>45720.21</v>
      </c>
      <c r="C45" s="79">
        <f>+'POA 2017 (montos)'!C36-COMPARATIVOS!C44</f>
        <v>45320.66</v>
      </c>
      <c r="D45" s="79">
        <f>+'POA 2017 (montos)'!D36-COMPARATIVOS!D44</f>
        <v>46175.670000000006</v>
      </c>
      <c r="E45" s="79">
        <f>+'POA 2017 (montos)'!E36-COMPARATIVOS!E44</f>
        <v>46693.799999999988</v>
      </c>
      <c r="F45" s="79">
        <f>+'POA 2017 (montos)'!F36-COMPARATIVOS!F44</f>
        <v>45671.850000000013</v>
      </c>
      <c r="G45" s="79">
        <f>+'POA 2017 (montos)'!G36-COMPARATIVOS!G44</f>
        <v>46836.579999999987</v>
      </c>
      <c r="H45" s="79">
        <f>+'POA 2017 (montos)'!H36-COMPARATIVOS!H44</f>
        <v>44341.469999999994</v>
      </c>
      <c r="I45" s="79">
        <f>+'POA 2017 (montos)'!I36-COMPARATIVOS!I44</f>
        <v>44794.470000000008</v>
      </c>
      <c r="J45" s="79">
        <f>+'POA 2017 (montos)'!J36-COMPARATIVOS!J44</f>
        <v>41646.789999999986</v>
      </c>
      <c r="K45" s="79">
        <f>+'POA 2017 (montos)'!K36-COMPARATIVOS!K44</f>
        <v>40195.279999999999</v>
      </c>
      <c r="L45" s="79">
        <f>+'POA 2017 (montos)'!L36-COMPARATIVOS!L44</f>
        <v>42920.01</v>
      </c>
      <c r="M45" s="79">
        <f>+'POA 2017 (montos)'!M36-COMPARATIVOS!M44</f>
        <v>53844.809999999983</v>
      </c>
      <c r="N45" s="75">
        <f t="shared" si="16"/>
        <v>544161.6</v>
      </c>
      <c r="O45" s="95"/>
      <c r="P45" s="85" t="s">
        <v>145</v>
      </c>
      <c r="Q45" s="87">
        <f>+Q43/Q44*1-1</f>
        <v>-5.9779293229486052E-3</v>
      </c>
    </row>
    <row r="46" spans="1:17" x14ac:dyDescent="0.2">
      <c r="A46" s="37" t="s">
        <v>90</v>
      </c>
      <c r="B46" s="80">
        <f>+'POA 2017 (montos)'!B86</f>
        <v>23.42</v>
      </c>
      <c r="C46" s="80">
        <f>+'POA 2017 (montos)'!C86</f>
        <v>8.66</v>
      </c>
      <c r="D46" s="80">
        <f>+'POA 2017 (montos)'!D86</f>
        <v>10.37</v>
      </c>
      <c r="E46" s="80">
        <f>+'POA 2017 (montos)'!E86</f>
        <v>23.9</v>
      </c>
      <c r="F46" s="80">
        <f>+'POA 2017 (montos)'!F86</f>
        <v>18.86</v>
      </c>
      <c r="G46" s="80">
        <f>+'POA 2017 (montos)'!G86</f>
        <v>19.880000000000003</v>
      </c>
      <c r="H46" s="80">
        <f>+'POA 2017 (montos)'!H86</f>
        <v>14.83</v>
      </c>
      <c r="I46" s="80">
        <f>+'POA 2017 (montos)'!I86</f>
        <v>25.57</v>
      </c>
      <c r="J46" s="80">
        <f>+'POA 2017 (montos)'!J86</f>
        <v>4.8</v>
      </c>
      <c r="K46" s="80">
        <f>+'POA 2017 (montos)'!K86</f>
        <v>23.43</v>
      </c>
      <c r="L46" s="80">
        <f>+'POA 2017 (montos)'!L86</f>
        <v>12.040000000000001</v>
      </c>
      <c r="M46" s="80">
        <f>+'POA 2017 (montos)'!M86</f>
        <v>26.130000000000003</v>
      </c>
      <c r="N46" s="73">
        <f t="shared" si="16"/>
        <v>211.89000000000001</v>
      </c>
      <c r="O46" s="89"/>
    </row>
    <row r="47" spans="1:17" ht="13.5" thickBot="1" x14ac:dyDescent="0.25">
      <c r="A47" s="37" t="s">
        <v>101</v>
      </c>
      <c r="B47" s="80">
        <f>+'POA 2017 (montos)'!B96</f>
        <v>14.15</v>
      </c>
      <c r="C47" s="80">
        <f>+'POA 2017 (montos)'!C96</f>
        <v>30.68</v>
      </c>
      <c r="D47" s="80">
        <f>+'POA 2017 (montos)'!D96</f>
        <v>10.34</v>
      </c>
      <c r="E47" s="80">
        <f>+'POA 2017 (montos)'!E96</f>
        <v>17.79</v>
      </c>
      <c r="F47" s="80">
        <f>+'POA 2017 (montos)'!F96</f>
        <v>2.7800000000000002</v>
      </c>
      <c r="G47" s="80">
        <f>+'POA 2017 (montos)'!G96</f>
        <v>22.369999999999997</v>
      </c>
      <c r="H47" s="80">
        <f>+'POA 2017 (montos)'!H96</f>
        <v>2.0700000000000003</v>
      </c>
      <c r="I47" s="80">
        <f>+'POA 2017 (montos)'!I96</f>
        <v>49.259999999999991</v>
      </c>
      <c r="J47" s="80">
        <f>+'POA 2017 (montos)'!J96</f>
        <v>61.85</v>
      </c>
      <c r="K47" s="80">
        <f>+'POA 2017 (montos)'!K96</f>
        <v>39.440000000000005</v>
      </c>
      <c r="L47" s="80">
        <f>+'POA 2017 (montos)'!L96</f>
        <v>3.94</v>
      </c>
      <c r="M47" s="80">
        <f>+'POA 2017 (montos)'!M96</f>
        <v>9.4499999999999993</v>
      </c>
      <c r="N47" s="73">
        <f t="shared" si="16"/>
        <v>264.12</v>
      </c>
      <c r="O47" s="89"/>
    </row>
    <row r="48" spans="1:17" x14ac:dyDescent="0.2">
      <c r="A48" s="66" t="s">
        <v>14</v>
      </c>
      <c r="B48" s="81">
        <f>+B38+B41+B46+B47</f>
        <v>92440.209999999992</v>
      </c>
      <c r="C48" s="81">
        <f t="shared" ref="C48:M48" si="17">+C38+C41+C46+C47</f>
        <v>97695.679999999993</v>
      </c>
      <c r="D48" s="81">
        <f t="shared" si="17"/>
        <v>95188.76999999999</v>
      </c>
      <c r="E48" s="81">
        <f t="shared" si="17"/>
        <v>94877.059999999969</v>
      </c>
      <c r="F48" s="81">
        <f t="shared" si="17"/>
        <v>96392.790000000008</v>
      </c>
      <c r="G48" s="81">
        <f t="shared" si="17"/>
        <v>97334.569999999992</v>
      </c>
      <c r="H48" s="81">
        <f t="shared" si="17"/>
        <v>93567.48000000001</v>
      </c>
      <c r="I48" s="81">
        <f t="shared" si="17"/>
        <v>96068.260000000024</v>
      </c>
      <c r="J48" s="81">
        <f t="shared" si="17"/>
        <v>91840.540000000008</v>
      </c>
      <c r="K48" s="81">
        <f t="shared" si="17"/>
        <v>89270.51</v>
      </c>
      <c r="L48" s="81">
        <f t="shared" si="17"/>
        <v>90514.92</v>
      </c>
      <c r="M48" s="81">
        <f t="shared" si="17"/>
        <v>117201.69999999998</v>
      </c>
      <c r="N48" s="81">
        <f>SUM(B48:M48)</f>
        <v>1152392.49</v>
      </c>
      <c r="O48" s="83"/>
    </row>
  </sheetData>
  <mergeCells count="16">
    <mergeCell ref="A35:A37"/>
    <mergeCell ref="A1:N1"/>
    <mergeCell ref="A2:N2"/>
    <mergeCell ref="A3:N3"/>
    <mergeCell ref="A5:A7"/>
    <mergeCell ref="B6:M6"/>
    <mergeCell ref="N5:N7"/>
    <mergeCell ref="B5:M5"/>
    <mergeCell ref="A20:A22"/>
    <mergeCell ref="B21:H21"/>
    <mergeCell ref="I21:M21"/>
    <mergeCell ref="B36:M36"/>
    <mergeCell ref="N35:N37"/>
    <mergeCell ref="B35:M35"/>
    <mergeCell ref="B20:M20"/>
    <mergeCell ref="N20:N22"/>
  </mergeCells>
  <printOptions horizontalCentered="1"/>
  <pageMargins left="0.78740157480314965" right="0.19685039370078741" top="0.15748031496062992" bottom="0.39370078740157483" header="0.31496062992125984" footer="0.31496062992125984"/>
  <pageSetup scale="64" fitToHeight="2" orientation="landscape" r:id="rId1"/>
  <ignoredErrors>
    <ignoredError sqref="B12:M12 B27:M27 B42:M4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BANCARIA</vt:lpstr>
      <vt:lpstr>GUBERNAMENTAL</vt:lpstr>
      <vt:lpstr>PROPIA Y SOCIAL</vt:lpstr>
      <vt:lpstr>POA 2017 (montos_sin_actvsm)</vt:lpstr>
      <vt:lpstr>POA 2017 (montos)</vt:lpstr>
      <vt:lpstr>estimacion comisiones bancarias</vt:lpstr>
      <vt:lpstr>COMPARATIVOS</vt:lpstr>
      <vt:lpstr>BANCARIA!Área_de_impresión</vt:lpstr>
      <vt:lpstr>COMPARATIVOS!Área_de_impresión</vt:lpstr>
      <vt:lpstr>GUBERNAMENTAL!Área_de_impresión</vt:lpstr>
      <vt:lpstr>'POA 2017 (montos)'!Área_de_impresión</vt:lpstr>
      <vt:lpstr>'POA 2017 (montos_sin_actvsm)'!Área_de_impresión</vt:lpstr>
      <vt:lpstr>'PROPIA Y SOCIAL'!Área_de_impresión</vt:lpstr>
      <vt:lpstr>COMPARATIVOS!Títulos_a_imprimir</vt:lpstr>
      <vt:lpstr>'POA 2017 (montos)'!Títulos_a_imprimir</vt:lpstr>
      <vt:lpstr>'POA 2017 (montos_sin_actvsm)'!Títulos_a_imprimir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Fragoso Campos</dc:creator>
  <cp:lastModifiedBy>Leticia Nuñez Mendoza</cp:lastModifiedBy>
  <cp:lastPrinted>2017-12-07T19:04:36Z</cp:lastPrinted>
  <dcterms:created xsi:type="dcterms:W3CDTF">2016-09-02T16:01:42Z</dcterms:created>
  <dcterms:modified xsi:type="dcterms:W3CDTF">2017-12-07T19:04:49Z</dcterms:modified>
</cp:coreProperties>
</file>