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cmendoza\Documents\DOCUMENTOS\SUBGERENCIA DE FINANZAS\2017\SUBTESORERIA DE POLITICA FISCAL\"/>
    </mc:Choice>
  </mc:AlternateContent>
  <bookViews>
    <workbookView xWindow="240" yWindow="60" windowWidth="15480" windowHeight="11640" tabRatio="915" activeTab="5"/>
  </bookViews>
  <sheets>
    <sheet name="SPF-A01" sheetId="3" r:id="rId1"/>
    <sheet name="SPF-A02" sheetId="5" r:id="rId2"/>
    <sheet name="SPF-A03" sheetId="14" r:id="rId3"/>
    <sheet name=" SPF-01" sheetId="16" r:id="rId4"/>
    <sheet name="SPF-C01" sheetId="7" r:id="rId5"/>
    <sheet name="SPF-C02" sheetId="23" r:id="rId6"/>
    <sheet name="2016" sheetId="22" r:id="rId7"/>
    <sheet name="Acumulado" sheetId="17" state="hidden" r:id="rId8"/>
    <sheet name="SPF-C01 Acumulado" sheetId="19" state="hidden" r:id="rId9"/>
    <sheet name="SPF-C02 Acumulado" sheetId="20" state="hidden" r:id="rId10"/>
  </sheets>
  <externalReferences>
    <externalReference r:id="rId11"/>
  </externalReferences>
  <definedNames>
    <definedName name="_xlnm._FilterDatabase" localSheetId="0" hidden="1">'SPF-A01'!$H$3:$H$6</definedName>
    <definedName name="_xlnm._FilterDatabase" localSheetId="4" hidden="1">'SPF-C01'!$R$10:$S$10</definedName>
    <definedName name="_xlnm._FilterDatabase" localSheetId="8" hidden="1">'SPF-C01 Acumulado'!$R$10:$R$10</definedName>
    <definedName name="_xlnm._FilterDatabase" localSheetId="5" hidden="1">'SPF-C02'!$R$10:$S$10</definedName>
    <definedName name="_xlnm._FilterDatabase" localSheetId="9" hidden="1">'SPF-C02 Acumulado'!$Q$11:$Q$11</definedName>
    <definedName name="_xlnm.Print_Area" localSheetId="3">' SPF-01'!$E$4:$R$63</definedName>
    <definedName name="_xlnm.Print_Area" localSheetId="6">'2016'!$E$2:$R$59</definedName>
    <definedName name="_xlnm.Print_Area" localSheetId="7">Acumulado!$E$4:$Q$60</definedName>
    <definedName name="_xlnm.Print_Area" localSheetId="0">'SPF-A01'!$H$3:$V$69</definedName>
    <definedName name="_xlnm.Print_Area" localSheetId="1">'SPF-A02'!$B$2:$N$18</definedName>
    <definedName name="_xlnm.Print_Area" localSheetId="2">'SPF-A03'!$B$2:$I$48</definedName>
    <definedName name="_xlnm.Print_Area" localSheetId="4">'SPF-C01'!$E$4:$R$58</definedName>
    <definedName name="_xlnm.Print_Area" localSheetId="8">'SPF-C01 Acumulado'!$E$3:$Q$56</definedName>
    <definedName name="_xlnm.Print_Area" localSheetId="5">'SPF-C02'!$E$4:$R$58</definedName>
    <definedName name="_xlnm.Print_Area" localSheetId="9">'SPF-C02 Acumulado'!$D$4:$P$55</definedName>
    <definedName name="_xlnm.Print_Titles" localSheetId="2">'SPF-A03'!$2:$12</definedName>
  </definedNames>
  <calcPr calcId="152511"/>
</workbook>
</file>

<file path=xl/calcChain.xml><?xml version="1.0" encoding="utf-8"?>
<calcChain xmlns="http://schemas.openxmlformats.org/spreadsheetml/2006/main">
  <c r="J27" i="14" l="1"/>
  <c r="K26" i="14"/>
  <c r="J25" i="14"/>
  <c r="V33" i="3" l="1"/>
  <c r="V30" i="3"/>
  <c r="V26" i="3"/>
  <c r="V25" i="3"/>
  <c r="V24" i="3"/>
  <c r="U45" i="3"/>
  <c r="V45" i="3"/>
  <c r="T45" i="3"/>
  <c r="U33" i="3"/>
  <c r="U30" i="3"/>
  <c r="U24" i="3"/>
  <c r="U25" i="3"/>
  <c r="U26" i="3"/>
  <c r="U27" i="3"/>
  <c r="T33" i="3"/>
  <c r="T30" i="3"/>
  <c r="T27" i="3"/>
  <c r="T26" i="3"/>
  <c r="T25" i="3"/>
  <c r="T24" i="3"/>
  <c r="O43" i="3"/>
  <c r="S45" i="3"/>
  <c r="S33" i="3"/>
  <c r="S30" i="3"/>
  <c r="S26" i="3"/>
  <c r="S25" i="3"/>
  <c r="S24" i="3"/>
  <c r="Q13" i="16" l="1"/>
  <c r="P13" i="16"/>
  <c r="O13" i="16"/>
  <c r="N13" i="16"/>
  <c r="M13" i="16"/>
  <c r="L13" i="16"/>
  <c r="J13" i="16"/>
  <c r="I13" i="16"/>
  <c r="H13" i="16"/>
  <c r="G13" i="16"/>
  <c r="F13" i="16"/>
  <c r="Q14" i="16"/>
  <c r="P14" i="16"/>
  <c r="O14" i="16"/>
  <c r="N14" i="16"/>
  <c r="M14" i="16"/>
  <c r="L14" i="16"/>
  <c r="J14" i="16"/>
  <c r="I14" i="16"/>
  <c r="H14" i="16"/>
  <c r="G14" i="16"/>
  <c r="F14" i="16"/>
  <c r="F12" i="16"/>
  <c r="R37" i="16"/>
  <c r="Q27" i="16"/>
  <c r="P27" i="16"/>
  <c r="O27" i="16"/>
  <c r="N27" i="16"/>
  <c r="M27" i="16"/>
  <c r="L27" i="16"/>
  <c r="K27" i="16"/>
  <c r="J27" i="16"/>
  <c r="I27" i="16"/>
  <c r="H27" i="16"/>
  <c r="G27" i="16"/>
  <c r="F27" i="16"/>
  <c r="J28" i="14"/>
  <c r="K28" i="14"/>
  <c r="L20" i="3" l="1"/>
  <c r="K20" i="3"/>
  <c r="J20" i="3"/>
  <c r="O32" i="3"/>
  <c r="L32" i="3"/>
  <c r="K32" i="3"/>
  <c r="J32" i="3"/>
  <c r="Q12" i="23" l="1"/>
  <c r="P12" i="23"/>
  <c r="O12" i="23"/>
  <c r="N12" i="23"/>
  <c r="M12" i="23"/>
  <c r="L12" i="23"/>
  <c r="K12" i="23"/>
  <c r="J12" i="23"/>
  <c r="I12" i="23"/>
  <c r="H12" i="23"/>
  <c r="G12" i="23"/>
  <c r="F12" i="23"/>
  <c r="J13" i="23"/>
  <c r="F13" i="23"/>
  <c r="Q25" i="23"/>
  <c r="P25" i="23"/>
  <c r="O25" i="23"/>
  <c r="N25" i="23"/>
  <c r="M25" i="23"/>
  <c r="L25" i="23"/>
  <c r="K25" i="23"/>
  <c r="J25" i="23"/>
  <c r="I25" i="23"/>
  <c r="H25" i="23"/>
  <c r="G25" i="23"/>
  <c r="F25" i="23"/>
  <c r="Q43" i="23"/>
  <c r="P43" i="23"/>
  <c r="O43" i="23"/>
  <c r="N43" i="23"/>
  <c r="M43" i="23"/>
  <c r="L43" i="23"/>
  <c r="K43" i="23"/>
  <c r="J43" i="23"/>
  <c r="I43" i="23"/>
  <c r="H43" i="23"/>
  <c r="G43" i="23"/>
  <c r="F43" i="23"/>
  <c r="F11" i="23" l="1"/>
  <c r="R42" i="16"/>
  <c r="R25" i="16"/>
  <c r="R22" i="16"/>
  <c r="R21" i="16"/>
  <c r="R20" i="16"/>
  <c r="R19" i="16"/>
  <c r="R28" i="16"/>
  <c r="W33" i="3" l="1"/>
  <c r="U23" i="3" l="1"/>
  <c r="G31" i="14" l="1"/>
  <c r="G32" i="14"/>
  <c r="Y30" i="3" l="1"/>
  <c r="E51" i="23" l="1"/>
  <c r="R46" i="23"/>
  <c r="R45" i="23"/>
  <c r="Q44" i="23"/>
  <c r="P44" i="23"/>
  <c r="O44" i="23"/>
  <c r="N44" i="23"/>
  <c r="M44" i="23"/>
  <c r="L44" i="23"/>
  <c r="K44" i="23"/>
  <c r="J44" i="23"/>
  <c r="I44" i="23"/>
  <c r="H44" i="23"/>
  <c r="G44" i="23"/>
  <c r="F44" i="23"/>
  <c r="R42" i="23"/>
  <c r="R41" i="23"/>
  <c r="Q40" i="23"/>
  <c r="P40" i="23"/>
  <c r="O40" i="23"/>
  <c r="N40" i="23"/>
  <c r="M40" i="23"/>
  <c r="L40" i="23"/>
  <c r="K40" i="23"/>
  <c r="J40" i="23"/>
  <c r="I40" i="23"/>
  <c r="H40" i="23"/>
  <c r="G40" i="23"/>
  <c r="F40" i="23"/>
  <c r="R39" i="23"/>
  <c r="R38" i="23"/>
  <c r="Q37" i="23"/>
  <c r="P37" i="23"/>
  <c r="O37" i="23"/>
  <c r="N37" i="23"/>
  <c r="M37" i="23"/>
  <c r="M33" i="23" s="1"/>
  <c r="L37" i="23"/>
  <c r="K37" i="23"/>
  <c r="J37" i="23"/>
  <c r="I37" i="23"/>
  <c r="I33" i="23" s="1"/>
  <c r="H37" i="23"/>
  <c r="G37" i="23"/>
  <c r="F37" i="23"/>
  <c r="R36" i="23"/>
  <c r="R35" i="23"/>
  <c r="Q35" i="23"/>
  <c r="Q34" i="23" s="1"/>
  <c r="P34" i="23"/>
  <c r="O34" i="23"/>
  <c r="O33" i="23" s="1"/>
  <c r="N34" i="23"/>
  <c r="N33" i="23" s="1"/>
  <c r="M34" i="23"/>
  <c r="L34" i="23"/>
  <c r="K34" i="23"/>
  <c r="J34" i="23"/>
  <c r="J33" i="23" s="1"/>
  <c r="I34" i="23"/>
  <c r="H34" i="23"/>
  <c r="G34" i="23"/>
  <c r="G33" i="23" s="1"/>
  <c r="F34" i="23"/>
  <c r="K33" i="23"/>
  <c r="R32" i="23"/>
  <c r="R31" i="23"/>
  <c r="Q30" i="23"/>
  <c r="P30" i="23"/>
  <c r="O30" i="23"/>
  <c r="N30" i="23"/>
  <c r="M30" i="23"/>
  <c r="L30" i="23"/>
  <c r="K30" i="23"/>
  <c r="J30" i="23"/>
  <c r="I30" i="23"/>
  <c r="H30" i="23"/>
  <c r="G30" i="23"/>
  <c r="F30" i="23"/>
  <c r="R30" i="23" s="1"/>
  <c r="R29" i="23"/>
  <c r="R28" i="23"/>
  <c r="Q27" i="23"/>
  <c r="P27" i="23"/>
  <c r="O27" i="23"/>
  <c r="N27" i="23"/>
  <c r="M27" i="23"/>
  <c r="L27" i="23"/>
  <c r="K27" i="23"/>
  <c r="J27" i="23"/>
  <c r="I27" i="23"/>
  <c r="H27" i="23"/>
  <c r="G27" i="23"/>
  <c r="F27" i="23"/>
  <c r="R26" i="23"/>
  <c r="I13" i="23"/>
  <c r="I11" i="23" s="1"/>
  <c r="R23" i="23"/>
  <c r="O23" i="23"/>
  <c r="Q22" i="23"/>
  <c r="P22" i="23"/>
  <c r="O22" i="23"/>
  <c r="N22" i="23"/>
  <c r="M22" i="23"/>
  <c r="L22" i="23"/>
  <c r="K22" i="23"/>
  <c r="J22" i="23"/>
  <c r="I22" i="23"/>
  <c r="H22" i="23"/>
  <c r="G22" i="23"/>
  <c r="F22" i="23"/>
  <c r="R20" i="23"/>
  <c r="Q19" i="23"/>
  <c r="R19" i="23" s="1"/>
  <c r="R18" i="23"/>
  <c r="Q17" i="23"/>
  <c r="R17" i="23" s="1"/>
  <c r="P16" i="23"/>
  <c r="O16" i="23"/>
  <c r="N16" i="23"/>
  <c r="M16" i="23"/>
  <c r="L16" i="23"/>
  <c r="K16" i="23"/>
  <c r="J16" i="23"/>
  <c r="I16" i="23"/>
  <c r="H16" i="23"/>
  <c r="G16" i="23"/>
  <c r="F16" i="23"/>
  <c r="Q14" i="23"/>
  <c r="P14" i="23"/>
  <c r="P13" i="23" s="1"/>
  <c r="O14" i="23"/>
  <c r="N14" i="23"/>
  <c r="M14" i="23"/>
  <c r="L14" i="23"/>
  <c r="L13" i="23" s="1"/>
  <c r="K14" i="23"/>
  <c r="K13" i="23" s="1"/>
  <c r="J14" i="23"/>
  <c r="I14" i="23"/>
  <c r="H14" i="23"/>
  <c r="H13" i="23" s="1"/>
  <c r="G14" i="23"/>
  <c r="F14" i="23"/>
  <c r="O13" i="23"/>
  <c r="M13" i="23"/>
  <c r="G13" i="23"/>
  <c r="G18" i="16"/>
  <c r="H18" i="16"/>
  <c r="I18" i="16"/>
  <c r="J18" i="16"/>
  <c r="K18" i="16"/>
  <c r="L18" i="16"/>
  <c r="M18" i="16"/>
  <c r="N18" i="16"/>
  <c r="O18" i="16"/>
  <c r="P18" i="16"/>
  <c r="Q18" i="16"/>
  <c r="F18" i="16"/>
  <c r="Q16" i="23" l="1"/>
  <c r="Q13" i="23" s="1"/>
  <c r="R25" i="23"/>
  <c r="H33" i="23"/>
  <c r="L33" i="23"/>
  <c r="P33" i="23"/>
  <c r="R37" i="23"/>
  <c r="R44" i="23"/>
  <c r="R14" i="23"/>
  <c r="J11" i="23"/>
  <c r="N13" i="23"/>
  <c r="N11" i="23" s="1"/>
  <c r="R27" i="23"/>
  <c r="Q33" i="23"/>
  <c r="K11" i="23"/>
  <c r="O11" i="23"/>
  <c r="M11" i="23"/>
  <c r="R22" i="23"/>
  <c r="R40" i="23"/>
  <c r="R34" i="23"/>
  <c r="G11" i="23"/>
  <c r="H11" i="23"/>
  <c r="L11" i="23"/>
  <c r="P11" i="23"/>
  <c r="F33" i="23"/>
  <c r="G20" i="14"/>
  <c r="G19" i="14"/>
  <c r="G18" i="14"/>
  <c r="G17" i="14"/>
  <c r="Q11" i="23" l="1"/>
  <c r="R33" i="23"/>
  <c r="R16" i="23"/>
  <c r="R43" i="23"/>
  <c r="R13" i="23"/>
  <c r="X43" i="3"/>
  <c r="X39" i="3"/>
  <c r="X20" i="3" s="1"/>
  <c r="X32" i="3"/>
  <c r="X29" i="3"/>
  <c r="X23" i="3"/>
  <c r="Y25" i="3"/>
  <c r="Y26" i="3"/>
  <c r="Y27" i="3"/>
  <c r="Y28" i="3"/>
  <c r="Y29" i="3"/>
  <c r="Y31" i="3"/>
  <c r="Y33" i="3"/>
  <c r="Y32" i="3" s="1"/>
  <c r="Y34" i="3"/>
  <c r="Y36" i="3"/>
  <c r="Y37" i="3"/>
  <c r="Y38" i="3"/>
  <c r="Y40" i="3"/>
  <c r="Y39" i="3" s="1"/>
  <c r="Y41" i="3"/>
  <c r="Y42" i="3"/>
  <c r="Y45" i="3"/>
  <c r="Y46" i="3"/>
  <c r="Y47" i="3"/>
  <c r="Y48" i="3"/>
  <c r="Y49" i="3"/>
  <c r="Y51" i="3"/>
  <c r="Y52" i="3"/>
  <c r="Y24" i="3"/>
  <c r="W25" i="3"/>
  <c r="W26" i="3"/>
  <c r="W27" i="3"/>
  <c r="W28" i="3"/>
  <c r="W30" i="3"/>
  <c r="W29" i="3" s="1"/>
  <c r="W31" i="3"/>
  <c r="W32" i="3"/>
  <c r="W34" i="3"/>
  <c r="W36" i="3"/>
  <c r="W37" i="3"/>
  <c r="W38" i="3"/>
  <c r="W40" i="3"/>
  <c r="W39" i="3" s="1"/>
  <c r="W41" i="3"/>
  <c r="W42" i="3"/>
  <c r="W45" i="3"/>
  <c r="W46" i="3"/>
  <c r="W47" i="3"/>
  <c r="W48" i="3"/>
  <c r="W49" i="3"/>
  <c r="W51" i="3"/>
  <c r="W52" i="3"/>
  <c r="W24" i="3"/>
  <c r="Y23" i="3" l="1"/>
  <c r="W23" i="3"/>
  <c r="R11" i="23"/>
  <c r="R12" i="23"/>
  <c r="R50" i="22"/>
  <c r="R49" i="22"/>
  <c r="Q48" i="22"/>
  <c r="Q47" i="22" s="1"/>
  <c r="P48" i="22"/>
  <c r="O48" i="22"/>
  <c r="O47" i="22" s="1"/>
  <c r="N48" i="22"/>
  <c r="N47" i="22" s="1"/>
  <c r="M48" i="22"/>
  <c r="M47" i="22" s="1"/>
  <c r="L48" i="22"/>
  <c r="K48" i="22"/>
  <c r="K47" i="22" s="1"/>
  <c r="J48" i="22"/>
  <c r="J47" i="22" s="1"/>
  <c r="I48" i="22"/>
  <c r="I47" i="22" s="1"/>
  <c r="H48" i="22"/>
  <c r="G48" i="22"/>
  <c r="F48" i="22"/>
  <c r="P47" i="22"/>
  <c r="L47" i="22"/>
  <c r="H47" i="22"/>
  <c r="G47" i="22"/>
  <c r="Q44" i="22"/>
  <c r="P44" i="22"/>
  <c r="O44" i="22"/>
  <c r="N44" i="22"/>
  <c r="M44" i="22"/>
  <c r="L44" i="22"/>
  <c r="K44" i="22"/>
  <c r="J44" i="22"/>
  <c r="I44" i="22"/>
  <c r="H44" i="22"/>
  <c r="G44" i="22"/>
  <c r="F44" i="22"/>
  <c r="Q41" i="22"/>
  <c r="P41" i="22"/>
  <c r="O41" i="22"/>
  <c r="N41" i="22"/>
  <c r="M41" i="22"/>
  <c r="L41" i="22"/>
  <c r="K41" i="22"/>
  <c r="J41" i="22"/>
  <c r="I41" i="22"/>
  <c r="H41" i="22"/>
  <c r="G41" i="22"/>
  <c r="F41" i="22"/>
  <c r="R39" i="22"/>
  <c r="Q38" i="22"/>
  <c r="P38" i="22"/>
  <c r="O38" i="22"/>
  <c r="N38" i="22"/>
  <c r="N37" i="22" s="1"/>
  <c r="M38" i="22"/>
  <c r="L38" i="22"/>
  <c r="K38" i="22"/>
  <c r="K37" i="22" s="1"/>
  <c r="J38" i="22"/>
  <c r="J37" i="22" s="1"/>
  <c r="I38" i="22"/>
  <c r="H38" i="22"/>
  <c r="G38" i="22"/>
  <c r="F38" i="22"/>
  <c r="F37" i="22" s="1"/>
  <c r="R34" i="22"/>
  <c r="Q33" i="22"/>
  <c r="P33" i="22"/>
  <c r="P26" i="22" s="1"/>
  <c r="O33" i="22"/>
  <c r="N33" i="22"/>
  <c r="M33" i="22"/>
  <c r="L33" i="22"/>
  <c r="L26" i="22" s="1"/>
  <c r="K33" i="22"/>
  <c r="J33" i="22"/>
  <c r="I33" i="22"/>
  <c r="I26" i="22" s="1"/>
  <c r="H33" i="22"/>
  <c r="H26" i="22" s="1"/>
  <c r="G33" i="22"/>
  <c r="F33" i="22"/>
  <c r="Q29" i="22"/>
  <c r="P29" i="22"/>
  <c r="O29" i="22"/>
  <c r="N29" i="22"/>
  <c r="M29" i="22"/>
  <c r="L29" i="22"/>
  <c r="K29" i="22"/>
  <c r="J29" i="22"/>
  <c r="I29" i="22"/>
  <c r="H29" i="22"/>
  <c r="G29" i="22"/>
  <c r="F29" i="22"/>
  <c r="Q27" i="22"/>
  <c r="R27" i="22" s="1"/>
  <c r="Q26" i="22"/>
  <c r="O26" i="22"/>
  <c r="N26" i="22"/>
  <c r="M26" i="22"/>
  <c r="K26" i="22"/>
  <c r="J26" i="22"/>
  <c r="G26" i="22"/>
  <c r="F26" i="22"/>
  <c r="F13" i="22" s="1"/>
  <c r="F12" i="22" s="1"/>
  <c r="R24" i="22"/>
  <c r="Q24" i="22"/>
  <c r="Q23" i="22"/>
  <c r="P23" i="22"/>
  <c r="O23" i="22"/>
  <c r="N23" i="22"/>
  <c r="M23" i="22"/>
  <c r="L23" i="22"/>
  <c r="K23" i="22"/>
  <c r="J23" i="22"/>
  <c r="I23" i="22"/>
  <c r="H23" i="22"/>
  <c r="G23" i="22"/>
  <c r="F23" i="22"/>
  <c r="R21" i="22"/>
  <c r="R20" i="22"/>
  <c r="R19" i="22"/>
  <c r="R18" i="22"/>
  <c r="Q17" i="22"/>
  <c r="P17" i="22"/>
  <c r="O17" i="22"/>
  <c r="O13" i="22" s="1"/>
  <c r="N17" i="22"/>
  <c r="M17" i="22"/>
  <c r="L17" i="22"/>
  <c r="K17" i="22"/>
  <c r="J17" i="22"/>
  <c r="I17" i="22"/>
  <c r="H17" i="22"/>
  <c r="G17" i="22"/>
  <c r="F17" i="22"/>
  <c r="N13" i="22"/>
  <c r="K13" i="22"/>
  <c r="R48" i="22" l="1"/>
  <c r="N12" i="22"/>
  <c r="G37" i="22"/>
  <c r="O37" i="22"/>
  <c r="O12" i="22" s="1"/>
  <c r="O11" i="22" s="1"/>
  <c r="K12" i="22"/>
  <c r="K11" i="22" s="1"/>
  <c r="G13" i="22"/>
  <c r="J13" i="22"/>
  <c r="G12" i="22"/>
  <c r="G11" i="22" s="1"/>
  <c r="L13" i="22"/>
  <c r="R26" i="22"/>
  <c r="H37" i="22"/>
  <c r="P37" i="22"/>
  <c r="I13" i="22"/>
  <c r="M13" i="22"/>
  <c r="Q13" i="22"/>
  <c r="R29" i="22"/>
  <c r="R33" i="22"/>
  <c r="I37" i="22"/>
  <c r="M37" i="22"/>
  <c r="Q37" i="22"/>
  <c r="N11" i="22"/>
  <c r="R17" i="22"/>
  <c r="H13" i="22"/>
  <c r="H12" i="22" s="1"/>
  <c r="H11" i="22" s="1"/>
  <c r="P13" i="22"/>
  <c r="P12" i="22" s="1"/>
  <c r="P11" i="22" s="1"/>
  <c r="L37" i="22"/>
  <c r="R23" i="22"/>
  <c r="R41" i="22"/>
  <c r="R44" i="22"/>
  <c r="F47" i="22"/>
  <c r="R47" i="22" s="1"/>
  <c r="J12" i="22"/>
  <c r="J11" i="22" s="1"/>
  <c r="F11" i="22"/>
  <c r="R38" i="22"/>
  <c r="Q35" i="7"/>
  <c r="R35" i="7" s="1"/>
  <c r="R26" i="7"/>
  <c r="O23" i="7"/>
  <c r="R23" i="7" s="1"/>
  <c r="R20" i="7"/>
  <c r="Q19" i="7"/>
  <c r="R19" i="7" s="1"/>
  <c r="R18" i="7"/>
  <c r="Q17" i="7"/>
  <c r="R17" i="7" s="1"/>
  <c r="P16" i="7"/>
  <c r="O16" i="7"/>
  <c r="N16" i="7"/>
  <c r="M16" i="7"/>
  <c r="L16" i="7"/>
  <c r="K16" i="7"/>
  <c r="J16" i="7"/>
  <c r="I16" i="7"/>
  <c r="H16" i="7"/>
  <c r="G16" i="7"/>
  <c r="F16" i="7"/>
  <c r="L54" i="3"/>
  <c r="L53" i="3" s="1"/>
  <c r="L50" i="3"/>
  <c r="L44" i="3"/>
  <c r="L39" i="3"/>
  <c r="L29" i="3"/>
  <c r="L23" i="3"/>
  <c r="R37" i="22" l="1"/>
  <c r="I12" i="22"/>
  <c r="I11" i="22" s="1"/>
  <c r="Q16" i="7"/>
  <c r="R16" i="7" s="1"/>
  <c r="R13" i="22"/>
  <c r="M12" i="22"/>
  <c r="M11" i="22" s="1"/>
  <c r="L12" i="22"/>
  <c r="L11" i="22" s="1"/>
  <c r="Q12" i="22"/>
  <c r="Q11" i="22" s="1"/>
  <c r="L35" i="3"/>
  <c r="L43" i="3"/>
  <c r="R11" i="22" l="1"/>
  <c r="U11" i="22"/>
  <c r="S11" i="22"/>
  <c r="R12" i="22"/>
  <c r="M32" i="3"/>
  <c r="R32" i="3"/>
  <c r="K29" i="3"/>
  <c r="M29" i="3"/>
  <c r="N29" i="3"/>
  <c r="O29" i="3"/>
  <c r="P29" i="3"/>
  <c r="Q29" i="3"/>
  <c r="R29" i="3"/>
  <c r="U29" i="3"/>
  <c r="V29" i="3"/>
  <c r="J29" i="3"/>
  <c r="T29" i="3"/>
  <c r="S29" i="3"/>
  <c r="K23" i="3"/>
  <c r="M23" i="3"/>
  <c r="N23" i="3"/>
  <c r="O23" i="3"/>
  <c r="O20" i="3" s="1"/>
  <c r="P23" i="3"/>
  <c r="Q23" i="3"/>
  <c r="R23" i="3"/>
  <c r="V23" i="3"/>
  <c r="J23" i="3"/>
  <c r="S23" i="3"/>
  <c r="T23" i="3" l="1"/>
  <c r="O11" i="3" l="1"/>
  <c r="T11" i="3" s="1"/>
  <c r="J11" i="3"/>
  <c r="N11" i="3" s="1"/>
  <c r="S11" i="3" s="1"/>
  <c r="F16" i="16"/>
  <c r="F25" i="7"/>
  <c r="E51" i="7"/>
  <c r="E58" i="16"/>
  <c r="G28" i="14"/>
  <c r="G27" i="14"/>
  <c r="G26" i="14"/>
  <c r="G25" i="14"/>
  <c r="G24" i="14"/>
  <c r="G23" i="14"/>
  <c r="G22" i="14"/>
  <c r="G21" i="14"/>
  <c r="N35" i="3"/>
  <c r="J39" i="3" l="1"/>
  <c r="J35" i="3"/>
  <c r="D10" i="14" l="1"/>
  <c r="E7" i="14"/>
  <c r="D4" i="5"/>
  <c r="G25" i="7"/>
  <c r="G20" i="19" s="1"/>
  <c r="H25" i="7"/>
  <c r="I25" i="7"/>
  <c r="J25" i="7"/>
  <c r="K25" i="7"/>
  <c r="L25" i="7"/>
  <c r="M25" i="7"/>
  <c r="N25" i="7"/>
  <c r="O25" i="7"/>
  <c r="P25" i="7"/>
  <c r="Q25" i="7"/>
  <c r="P27" i="20"/>
  <c r="O27" i="20"/>
  <c r="N27" i="20"/>
  <c r="M27" i="20"/>
  <c r="L27" i="20"/>
  <c r="K27" i="20"/>
  <c r="J27" i="20"/>
  <c r="I27" i="20"/>
  <c r="H27" i="20"/>
  <c r="G27" i="20"/>
  <c r="P26" i="20"/>
  <c r="O26" i="20"/>
  <c r="N26" i="20"/>
  <c r="M26" i="20"/>
  <c r="L26" i="20"/>
  <c r="K26" i="20"/>
  <c r="J26" i="20"/>
  <c r="I26" i="20"/>
  <c r="H26" i="20"/>
  <c r="G26" i="20"/>
  <c r="F27" i="20"/>
  <c r="F26" i="20"/>
  <c r="E27" i="20"/>
  <c r="E26" i="20"/>
  <c r="G9" i="20"/>
  <c r="H9" i="20"/>
  <c r="I9" i="20"/>
  <c r="J9" i="20"/>
  <c r="K9" i="20"/>
  <c r="L9" i="20"/>
  <c r="M9" i="20"/>
  <c r="N9" i="20"/>
  <c r="O9" i="20"/>
  <c r="P9" i="20"/>
  <c r="F9" i="20"/>
  <c r="P44" i="20"/>
  <c r="O44" i="20"/>
  <c r="N44" i="20"/>
  <c r="M44" i="20"/>
  <c r="L44" i="20"/>
  <c r="K44" i="20"/>
  <c r="J44" i="20"/>
  <c r="I44" i="20"/>
  <c r="H44" i="20"/>
  <c r="G44" i="20"/>
  <c r="P43" i="20"/>
  <c r="O43" i="20"/>
  <c r="N43" i="20"/>
  <c r="M43" i="20"/>
  <c r="L43" i="20"/>
  <c r="K43" i="20"/>
  <c r="J43" i="20"/>
  <c r="I43" i="20"/>
  <c r="H43" i="20"/>
  <c r="G43" i="20"/>
  <c r="P40" i="20"/>
  <c r="O40" i="20"/>
  <c r="N40" i="20"/>
  <c r="M40" i="20"/>
  <c r="L40" i="20"/>
  <c r="K40" i="20"/>
  <c r="J40" i="20"/>
  <c r="I40" i="20"/>
  <c r="H40" i="20"/>
  <c r="G40" i="20"/>
  <c r="P39" i="20"/>
  <c r="O39" i="20"/>
  <c r="N39" i="20"/>
  <c r="M39" i="20"/>
  <c r="L39" i="20"/>
  <c r="K39" i="20"/>
  <c r="J39" i="20"/>
  <c r="I39" i="20"/>
  <c r="H39" i="20"/>
  <c r="G39" i="20"/>
  <c r="P37" i="20"/>
  <c r="O37" i="20"/>
  <c r="N37" i="20"/>
  <c r="M37" i="20"/>
  <c r="L37" i="20"/>
  <c r="K37" i="20"/>
  <c r="J37" i="20"/>
  <c r="I37" i="20"/>
  <c r="H37" i="20"/>
  <c r="G37" i="20"/>
  <c r="P36" i="20"/>
  <c r="O36" i="20"/>
  <c r="N36" i="20"/>
  <c r="M36" i="20"/>
  <c r="L36" i="20"/>
  <c r="K36" i="20"/>
  <c r="J36" i="20"/>
  <c r="I36" i="20"/>
  <c r="H36" i="20"/>
  <c r="G36" i="20"/>
  <c r="P34" i="20"/>
  <c r="O34" i="20"/>
  <c r="N34" i="20"/>
  <c r="M34" i="20"/>
  <c r="L34" i="20"/>
  <c r="K34" i="20"/>
  <c r="J34" i="20"/>
  <c r="I34" i="20"/>
  <c r="H34" i="20"/>
  <c r="G34" i="20"/>
  <c r="P33" i="20"/>
  <c r="O33" i="20"/>
  <c r="N33" i="20"/>
  <c r="M33" i="20"/>
  <c r="L33" i="20"/>
  <c r="K33" i="20"/>
  <c r="J33" i="20"/>
  <c r="I33" i="20"/>
  <c r="H33" i="20"/>
  <c r="G33" i="20"/>
  <c r="P30" i="20"/>
  <c r="O30" i="20"/>
  <c r="N30" i="20"/>
  <c r="M30" i="20"/>
  <c r="L30" i="20"/>
  <c r="K30" i="20"/>
  <c r="J30" i="20"/>
  <c r="I30" i="20"/>
  <c r="H30" i="20"/>
  <c r="G30" i="20"/>
  <c r="P29" i="20"/>
  <c r="O29" i="20"/>
  <c r="N29" i="20"/>
  <c r="M29" i="20"/>
  <c r="L29" i="20"/>
  <c r="K29" i="20"/>
  <c r="J29" i="20"/>
  <c r="I29" i="20"/>
  <c r="H29" i="20"/>
  <c r="G29" i="20"/>
  <c r="F44" i="20"/>
  <c r="F43" i="20"/>
  <c r="F40" i="20"/>
  <c r="F39" i="20"/>
  <c r="F37" i="20"/>
  <c r="F36" i="20"/>
  <c r="F34" i="20"/>
  <c r="F33" i="20"/>
  <c r="F30" i="20"/>
  <c r="F29" i="20"/>
  <c r="E44" i="20"/>
  <c r="E43" i="20"/>
  <c r="E40" i="20"/>
  <c r="E39" i="20"/>
  <c r="E37" i="20"/>
  <c r="E36" i="20"/>
  <c r="E34" i="20"/>
  <c r="E33" i="20"/>
  <c r="E30" i="20"/>
  <c r="E29" i="20"/>
  <c r="Q8" i="19"/>
  <c r="P8" i="19"/>
  <c r="O8" i="19"/>
  <c r="N8" i="19"/>
  <c r="M8" i="19"/>
  <c r="L8" i="19"/>
  <c r="K8" i="19"/>
  <c r="J8" i="19"/>
  <c r="I8" i="19"/>
  <c r="H8" i="19"/>
  <c r="G8" i="19"/>
  <c r="Q42" i="19"/>
  <c r="P42" i="19"/>
  <c r="O42" i="19"/>
  <c r="N42" i="19"/>
  <c r="M42" i="19"/>
  <c r="L42" i="19"/>
  <c r="K42" i="19"/>
  <c r="J42" i="19"/>
  <c r="I42" i="19"/>
  <c r="H42" i="19"/>
  <c r="Q41" i="19"/>
  <c r="P41" i="19"/>
  <c r="O41" i="19"/>
  <c r="N41" i="19"/>
  <c r="M41" i="19"/>
  <c r="L41" i="19"/>
  <c r="K41" i="19"/>
  <c r="J41" i="19"/>
  <c r="I41" i="19"/>
  <c r="H41" i="19"/>
  <c r="Q38" i="19"/>
  <c r="P38" i="19"/>
  <c r="O38" i="19"/>
  <c r="N38" i="19"/>
  <c r="M38" i="19"/>
  <c r="L38" i="19"/>
  <c r="K38" i="19"/>
  <c r="J38" i="19"/>
  <c r="I38" i="19"/>
  <c r="H38" i="19"/>
  <c r="Q37" i="19"/>
  <c r="P37" i="19"/>
  <c r="O37" i="19"/>
  <c r="N37" i="19"/>
  <c r="M37" i="19"/>
  <c r="L37" i="19"/>
  <c r="K37" i="19"/>
  <c r="J37" i="19"/>
  <c r="I37" i="19"/>
  <c r="H37" i="19"/>
  <c r="Q35" i="19"/>
  <c r="P35" i="19"/>
  <c r="O35" i="19"/>
  <c r="N35" i="19"/>
  <c r="M35" i="19"/>
  <c r="L35" i="19"/>
  <c r="K35" i="19"/>
  <c r="J35" i="19"/>
  <c r="I35" i="19"/>
  <c r="H35" i="19"/>
  <c r="Q34" i="19"/>
  <c r="P34" i="19"/>
  <c r="O34" i="19"/>
  <c r="N34" i="19"/>
  <c r="M34" i="19"/>
  <c r="L34" i="19"/>
  <c r="K34" i="19"/>
  <c r="J34" i="19"/>
  <c r="I34" i="19"/>
  <c r="H34" i="19"/>
  <c r="Q32" i="19"/>
  <c r="P32" i="19"/>
  <c r="O32" i="19"/>
  <c r="N32" i="19"/>
  <c r="M32" i="19"/>
  <c r="L32" i="19"/>
  <c r="K32" i="19"/>
  <c r="J32" i="19"/>
  <c r="I32" i="19"/>
  <c r="H32" i="19"/>
  <c r="Q31" i="19"/>
  <c r="P31" i="19"/>
  <c r="O31" i="19"/>
  <c r="N31" i="19"/>
  <c r="M31" i="19"/>
  <c r="L31" i="19"/>
  <c r="K31" i="19"/>
  <c r="J31" i="19"/>
  <c r="I31" i="19"/>
  <c r="H31" i="19"/>
  <c r="Q28" i="19"/>
  <c r="P28" i="19"/>
  <c r="O28" i="19"/>
  <c r="N28" i="19"/>
  <c r="M28" i="19"/>
  <c r="L28" i="19"/>
  <c r="K28" i="19"/>
  <c r="J28" i="19"/>
  <c r="I28" i="19"/>
  <c r="H28" i="19"/>
  <c r="Q27" i="19"/>
  <c r="P27" i="19"/>
  <c r="O27" i="19"/>
  <c r="N27" i="19"/>
  <c r="M27" i="19"/>
  <c r="L27" i="19"/>
  <c r="K27" i="19"/>
  <c r="J27" i="19"/>
  <c r="I27" i="19"/>
  <c r="H27" i="19"/>
  <c r="G42" i="19"/>
  <c r="G41" i="19"/>
  <c r="G38" i="19"/>
  <c r="G37" i="19"/>
  <c r="G35" i="19"/>
  <c r="G34" i="19"/>
  <c r="G32" i="19"/>
  <c r="G31" i="19"/>
  <c r="G28" i="19"/>
  <c r="G27" i="19"/>
  <c r="F42" i="19"/>
  <c r="F41" i="19"/>
  <c r="F38" i="19"/>
  <c r="F37" i="19"/>
  <c r="F35" i="19"/>
  <c r="F34" i="19"/>
  <c r="F32" i="19"/>
  <c r="F31" i="19"/>
  <c r="F27" i="19"/>
  <c r="F28" i="19"/>
  <c r="J47" i="17"/>
  <c r="K46" i="17"/>
  <c r="H46" i="17"/>
  <c r="I47" i="17"/>
  <c r="K47" i="17"/>
  <c r="M47" i="17"/>
  <c r="O47" i="17"/>
  <c r="P47" i="17"/>
  <c r="Q47" i="17"/>
  <c r="G47" i="17"/>
  <c r="H44" i="17"/>
  <c r="I44" i="17"/>
  <c r="J44" i="17"/>
  <c r="K44" i="17"/>
  <c r="L44" i="17"/>
  <c r="M44" i="17"/>
  <c r="N44" i="17"/>
  <c r="O44" i="17"/>
  <c r="P44" i="17"/>
  <c r="Q44" i="17"/>
  <c r="G44" i="17"/>
  <c r="H39" i="17"/>
  <c r="I39" i="17"/>
  <c r="J39" i="17"/>
  <c r="K39" i="17"/>
  <c r="L39" i="17"/>
  <c r="M39" i="17"/>
  <c r="N39" i="17"/>
  <c r="O39" i="17"/>
  <c r="P39" i="17"/>
  <c r="Q39" i="17"/>
  <c r="G39" i="17"/>
  <c r="H43" i="17"/>
  <c r="I43" i="17"/>
  <c r="J43" i="17"/>
  <c r="K43" i="17"/>
  <c r="L43" i="17"/>
  <c r="M43" i="17"/>
  <c r="N43" i="17"/>
  <c r="O43" i="17"/>
  <c r="P43" i="17"/>
  <c r="Q43" i="17"/>
  <c r="G43" i="17"/>
  <c r="H40" i="17"/>
  <c r="I40" i="17"/>
  <c r="J40" i="17"/>
  <c r="K40" i="17"/>
  <c r="L40" i="17"/>
  <c r="M40" i="17"/>
  <c r="N40" i="17"/>
  <c r="O40" i="17"/>
  <c r="P40" i="17"/>
  <c r="Q40" i="17"/>
  <c r="H41" i="17"/>
  <c r="I41" i="17"/>
  <c r="J41" i="17"/>
  <c r="K41" i="17"/>
  <c r="L41" i="17"/>
  <c r="M41" i="17"/>
  <c r="N41" i="17"/>
  <c r="O41" i="17"/>
  <c r="P41" i="17"/>
  <c r="Q41" i="17"/>
  <c r="G41" i="17"/>
  <c r="G40" i="17"/>
  <c r="F44" i="17"/>
  <c r="F43" i="17"/>
  <c r="F41" i="17"/>
  <c r="F40" i="17"/>
  <c r="Q10" i="17"/>
  <c r="P10" i="17"/>
  <c r="O10" i="17"/>
  <c r="N10" i="17"/>
  <c r="M10" i="17"/>
  <c r="L10" i="17"/>
  <c r="K10" i="17"/>
  <c r="J10" i="17"/>
  <c r="I10" i="17"/>
  <c r="H10" i="17"/>
  <c r="G10" i="17"/>
  <c r="J16" i="16"/>
  <c r="Q51" i="17"/>
  <c r="P51" i="17"/>
  <c r="O51" i="17"/>
  <c r="N51" i="17"/>
  <c r="M51" i="17"/>
  <c r="L51" i="17"/>
  <c r="K51" i="17"/>
  <c r="J51" i="17"/>
  <c r="I51" i="17"/>
  <c r="H51" i="17"/>
  <c r="Q50" i="17"/>
  <c r="P50" i="17"/>
  <c r="O50" i="17"/>
  <c r="N50" i="17"/>
  <c r="M50" i="17"/>
  <c r="L50" i="17"/>
  <c r="K50" i="17"/>
  <c r="J50" i="17"/>
  <c r="I50" i="17"/>
  <c r="H50" i="17"/>
  <c r="G51" i="17"/>
  <c r="G50" i="17"/>
  <c r="Q36" i="17"/>
  <c r="P36" i="17"/>
  <c r="O36" i="17"/>
  <c r="N36" i="17"/>
  <c r="M36" i="17"/>
  <c r="L36" i="17"/>
  <c r="K36" i="17"/>
  <c r="J36" i="17"/>
  <c r="I36" i="17"/>
  <c r="H36" i="17"/>
  <c r="Q35" i="17"/>
  <c r="P35" i="17"/>
  <c r="O35" i="17"/>
  <c r="N35" i="17"/>
  <c r="M35" i="17"/>
  <c r="L35" i="17"/>
  <c r="K35" i="17"/>
  <c r="J35" i="17"/>
  <c r="I35" i="17"/>
  <c r="H35" i="17"/>
  <c r="G36" i="17"/>
  <c r="G35" i="17"/>
  <c r="Q31" i="17"/>
  <c r="P31" i="17"/>
  <c r="O31" i="17"/>
  <c r="N31" i="17"/>
  <c r="M31" i="17"/>
  <c r="L31" i="17"/>
  <c r="K31" i="17"/>
  <c r="J31" i="17"/>
  <c r="I31" i="17"/>
  <c r="H31" i="17"/>
  <c r="Q30" i="17"/>
  <c r="P30" i="17"/>
  <c r="O30" i="17"/>
  <c r="N30" i="17"/>
  <c r="M30" i="17"/>
  <c r="L30" i="17"/>
  <c r="K30" i="17"/>
  <c r="J30" i="17"/>
  <c r="I30" i="17"/>
  <c r="H30" i="17"/>
  <c r="G31" i="17"/>
  <c r="G30" i="17"/>
  <c r="F50" i="17"/>
  <c r="F31" i="17"/>
  <c r="F30" i="17"/>
  <c r="F31" i="16"/>
  <c r="F36" i="17"/>
  <c r="F35" i="17"/>
  <c r="F51" i="17"/>
  <c r="F47" i="17"/>
  <c r="F46" i="17"/>
  <c r="S35" i="3"/>
  <c r="O20" i="19" l="1"/>
  <c r="I29" i="17"/>
  <c r="O34" i="17"/>
  <c r="G34" i="17"/>
  <c r="O49" i="17"/>
  <c r="O48" i="17" s="1"/>
  <c r="H34" i="17"/>
  <c r="L34" i="17"/>
  <c r="P34" i="17"/>
  <c r="G49" i="17"/>
  <c r="G48" i="17" s="1"/>
  <c r="V44" i="3"/>
  <c r="U35" i="3"/>
  <c r="I20" i="19"/>
  <c r="K20" i="19"/>
  <c r="K34" i="17"/>
  <c r="I49" i="17"/>
  <c r="I48" i="17" s="1"/>
  <c r="M49" i="17"/>
  <c r="M48" i="17" s="1"/>
  <c r="Q49" i="17"/>
  <c r="Q48" i="17" s="1"/>
  <c r="F20" i="19"/>
  <c r="H20" i="19"/>
  <c r="P20" i="19"/>
  <c r="J20" i="19"/>
  <c r="N20" i="19"/>
  <c r="M20" i="19"/>
  <c r="Q20" i="19"/>
  <c r="L20" i="19"/>
  <c r="F34" i="17"/>
  <c r="K29" i="17"/>
  <c r="O29" i="17"/>
  <c r="F49" i="17"/>
  <c r="F48" i="17" s="1"/>
  <c r="J29" i="17"/>
  <c r="N29" i="17"/>
  <c r="M29" i="17"/>
  <c r="Q29" i="17"/>
  <c r="H29" i="17"/>
  <c r="L29" i="17"/>
  <c r="J34" i="17"/>
  <c r="N34" i="17"/>
  <c r="I34" i="17"/>
  <c r="M34" i="17"/>
  <c r="Q34" i="17"/>
  <c r="J49" i="17"/>
  <c r="J48" i="17" s="1"/>
  <c r="N49" i="17"/>
  <c r="N48" i="17" s="1"/>
  <c r="K49" i="17"/>
  <c r="K48" i="17" s="1"/>
  <c r="H49" i="17"/>
  <c r="H48" i="17" s="1"/>
  <c r="L49" i="17"/>
  <c r="L48" i="17" s="1"/>
  <c r="P49" i="17"/>
  <c r="P48" i="17" s="1"/>
  <c r="L47" i="17"/>
  <c r="H47" i="17"/>
  <c r="H45" i="17" s="1"/>
  <c r="K45" i="17"/>
  <c r="N47" i="17"/>
  <c r="F45" i="17"/>
  <c r="G46" i="17"/>
  <c r="P46" i="17"/>
  <c r="P45" i="17" s="1"/>
  <c r="L46" i="17"/>
  <c r="Q46" i="17"/>
  <c r="Q45" i="17" s="1"/>
  <c r="I46" i="17"/>
  <c r="I45" i="17" s="1"/>
  <c r="N46" i="17"/>
  <c r="J46" i="17"/>
  <c r="J45" i="17" s="1"/>
  <c r="M46" i="17"/>
  <c r="M45" i="17" s="1"/>
  <c r="O46" i="17"/>
  <c r="O45" i="17" s="1"/>
  <c r="G29" i="17"/>
  <c r="P29" i="17"/>
  <c r="F29" i="17"/>
  <c r="O35" i="3"/>
  <c r="T35" i="3"/>
  <c r="O44" i="3"/>
  <c r="O39" i="3"/>
  <c r="Q35" i="3"/>
  <c r="P35" i="3"/>
  <c r="O54" i="3"/>
  <c r="O53" i="3" s="1"/>
  <c r="O50" i="3"/>
  <c r="L45" i="17" l="1"/>
  <c r="V35" i="3"/>
  <c r="N45" i="17"/>
  <c r="G45" i="17"/>
  <c r="W35" i="3" l="1"/>
  <c r="W20" i="3" s="1"/>
  <c r="Y35" i="3"/>
  <c r="Y20" i="3" s="1"/>
  <c r="R46" i="7"/>
  <c r="R45" i="7"/>
  <c r="R42" i="7"/>
  <c r="R41" i="7"/>
  <c r="R39" i="7"/>
  <c r="R38" i="7"/>
  <c r="R36" i="7"/>
  <c r="R28" i="7"/>
  <c r="R29" i="7"/>
  <c r="R31" i="7"/>
  <c r="R32" i="7"/>
  <c r="Q31" i="16"/>
  <c r="F22" i="7"/>
  <c r="F14" i="7"/>
  <c r="F36" i="16"/>
  <c r="Q44" i="16"/>
  <c r="P44" i="16"/>
  <c r="O44" i="16"/>
  <c r="N44" i="16"/>
  <c r="M44" i="16"/>
  <c r="L44" i="16"/>
  <c r="K44" i="16"/>
  <c r="J44" i="16"/>
  <c r="I44" i="16"/>
  <c r="H44" i="16"/>
  <c r="G44" i="16"/>
  <c r="Q41" i="16"/>
  <c r="P41" i="16"/>
  <c r="O41" i="16"/>
  <c r="N41" i="16"/>
  <c r="M41" i="16"/>
  <c r="L41" i="16"/>
  <c r="K41" i="16"/>
  <c r="J41" i="16"/>
  <c r="I41" i="16"/>
  <c r="H41" i="16"/>
  <c r="G41" i="16"/>
  <c r="F44" i="16"/>
  <c r="F41" i="16"/>
  <c r="Q51" i="16"/>
  <c r="P51" i="16"/>
  <c r="P50" i="16" s="1"/>
  <c r="O51" i="16"/>
  <c r="O50" i="16" s="1"/>
  <c r="N51" i="16"/>
  <c r="N50" i="16" s="1"/>
  <c r="M51" i="16"/>
  <c r="M50" i="16" s="1"/>
  <c r="L51" i="16"/>
  <c r="L50" i="16" s="1"/>
  <c r="K51" i="16"/>
  <c r="K50" i="16" s="1"/>
  <c r="J51" i="16"/>
  <c r="J50" i="16" s="1"/>
  <c r="I51" i="16"/>
  <c r="I50" i="16" s="1"/>
  <c r="H51" i="16"/>
  <c r="H50" i="16" s="1"/>
  <c r="G51" i="16"/>
  <c r="G50" i="16" s="1"/>
  <c r="F51" i="16"/>
  <c r="Q50" i="16"/>
  <c r="Q47" i="16"/>
  <c r="P47" i="16"/>
  <c r="O47" i="16"/>
  <c r="N47" i="16"/>
  <c r="M47" i="16"/>
  <c r="L47" i="16"/>
  <c r="K47" i="16"/>
  <c r="J47" i="16"/>
  <c r="I47" i="16"/>
  <c r="H47" i="16"/>
  <c r="G47" i="16"/>
  <c r="F47" i="16"/>
  <c r="Q36" i="16"/>
  <c r="P36" i="16"/>
  <c r="O36" i="16"/>
  <c r="N36" i="16"/>
  <c r="M36" i="16"/>
  <c r="L36" i="16"/>
  <c r="K36" i="16"/>
  <c r="J36" i="16"/>
  <c r="I36" i="16"/>
  <c r="H36" i="16"/>
  <c r="G36" i="16"/>
  <c r="P31" i="16"/>
  <c r="O31" i="16"/>
  <c r="N31" i="16"/>
  <c r="M31" i="16"/>
  <c r="L31" i="16"/>
  <c r="K31" i="16"/>
  <c r="J31" i="16"/>
  <c r="I31" i="16"/>
  <c r="H31" i="16"/>
  <c r="G31" i="16"/>
  <c r="Q24" i="16"/>
  <c r="P24" i="16"/>
  <c r="O24" i="16"/>
  <c r="N24" i="16"/>
  <c r="M24" i="16"/>
  <c r="L24" i="16"/>
  <c r="K24" i="16"/>
  <c r="K14" i="16" s="1"/>
  <c r="J24" i="16"/>
  <c r="I24" i="16"/>
  <c r="H24" i="16"/>
  <c r="G24" i="16"/>
  <c r="F24" i="16"/>
  <c r="Q16" i="16"/>
  <c r="P16" i="16"/>
  <c r="O16" i="16"/>
  <c r="N16" i="16"/>
  <c r="M16" i="16"/>
  <c r="L16" i="16"/>
  <c r="K16" i="16"/>
  <c r="I16" i="16"/>
  <c r="H16" i="16"/>
  <c r="G16" i="16"/>
  <c r="Q44" i="7"/>
  <c r="P44" i="7"/>
  <c r="O44" i="7"/>
  <c r="N44" i="7"/>
  <c r="M44" i="7"/>
  <c r="L44" i="7"/>
  <c r="K44" i="7"/>
  <c r="J44" i="7"/>
  <c r="I44" i="7"/>
  <c r="H44" i="7"/>
  <c r="G44" i="7"/>
  <c r="F44" i="7"/>
  <c r="Q40" i="7"/>
  <c r="P40" i="7"/>
  <c r="O40" i="7"/>
  <c r="N40" i="7"/>
  <c r="M40" i="7"/>
  <c r="L40" i="7"/>
  <c r="K40" i="7"/>
  <c r="J40" i="7"/>
  <c r="I40" i="7"/>
  <c r="H40" i="7"/>
  <c r="G40" i="7"/>
  <c r="F40" i="7"/>
  <c r="Q37" i="7"/>
  <c r="P37" i="7"/>
  <c r="O37" i="7"/>
  <c r="N37" i="7"/>
  <c r="M37" i="7"/>
  <c r="L37" i="7"/>
  <c r="K37" i="7"/>
  <c r="J37" i="7"/>
  <c r="I37" i="7"/>
  <c r="H37" i="7"/>
  <c r="G37" i="7"/>
  <c r="F37" i="7"/>
  <c r="Q34" i="7"/>
  <c r="Q33" i="7" s="1"/>
  <c r="P34" i="7"/>
  <c r="O34" i="7"/>
  <c r="O33" i="7" s="1"/>
  <c r="N34" i="7"/>
  <c r="M34" i="7"/>
  <c r="L34" i="7"/>
  <c r="K34" i="7"/>
  <c r="K33" i="7" s="1"/>
  <c r="J34" i="7"/>
  <c r="I34" i="7"/>
  <c r="H34" i="7"/>
  <c r="G34" i="7"/>
  <c r="G33" i="7" s="1"/>
  <c r="F34" i="7"/>
  <c r="Q30" i="7"/>
  <c r="P30" i="7"/>
  <c r="O30" i="7"/>
  <c r="N30" i="7"/>
  <c r="M30" i="7"/>
  <c r="L30" i="7"/>
  <c r="K30" i="7"/>
  <c r="J30" i="7"/>
  <c r="I30" i="7"/>
  <c r="H30" i="7"/>
  <c r="G30" i="7"/>
  <c r="F30" i="7"/>
  <c r="Q27" i="7"/>
  <c r="P27" i="7"/>
  <c r="O27" i="7"/>
  <c r="N27" i="7"/>
  <c r="M27" i="7"/>
  <c r="L27" i="7"/>
  <c r="K27" i="7"/>
  <c r="J27" i="7"/>
  <c r="I27" i="7"/>
  <c r="H27" i="7"/>
  <c r="G27" i="7"/>
  <c r="F27" i="7"/>
  <c r="Q22" i="7"/>
  <c r="P22" i="7"/>
  <c r="O22" i="7"/>
  <c r="N22" i="7"/>
  <c r="M22" i="7"/>
  <c r="L22" i="7"/>
  <c r="K22" i="7"/>
  <c r="J22" i="7"/>
  <c r="I22" i="7"/>
  <c r="H22" i="7"/>
  <c r="G22" i="7"/>
  <c r="Q14" i="7"/>
  <c r="P14" i="7"/>
  <c r="O14" i="7"/>
  <c r="N14" i="7"/>
  <c r="M14" i="7"/>
  <c r="L14" i="7"/>
  <c r="K14" i="7"/>
  <c r="J14" i="7"/>
  <c r="I14" i="7"/>
  <c r="H14" i="7"/>
  <c r="G14" i="7"/>
  <c r="G36" i="14"/>
  <c r="G34" i="14"/>
  <c r="G30" i="14"/>
  <c r="G16" i="14"/>
  <c r="G14" i="14"/>
  <c r="G12" i="5"/>
  <c r="S54" i="3"/>
  <c r="S53" i="3" s="1"/>
  <c r="Q54" i="3"/>
  <c r="Q53" i="3" s="1"/>
  <c r="P54" i="3"/>
  <c r="P53" i="3" s="1"/>
  <c r="N54" i="3"/>
  <c r="N53" i="3" s="1"/>
  <c r="J54" i="3"/>
  <c r="J53" i="3" s="1"/>
  <c r="S50" i="3"/>
  <c r="Q50" i="3"/>
  <c r="P50" i="3"/>
  <c r="N50" i="3"/>
  <c r="J50" i="3"/>
  <c r="S44" i="3"/>
  <c r="Y44" i="3" s="1"/>
  <c r="Y43" i="3" s="1"/>
  <c r="Q44" i="3"/>
  <c r="P44" i="3"/>
  <c r="N44" i="3"/>
  <c r="J44" i="3"/>
  <c r="S39" i="3"/>
  <c r="S32" i="3" s="1"/>
  <c r="S20" i="3" s="1"/>
  <c r="Q39" i="3"/>
  <c r="Q32" i="3" s="1"/>
  <c r="Q20" i="3" s="1"/>
  <c r="P39" i="3"/>
  <c r="P32" i="3" s="1"/>
  <c r="P20" i="3" s="1"/>
  <c r="N39" i="3"/>
  <c r="N32" i="3" s="1"/>
  <c r="N20" i="3" s="1"/>
  <c r="L12" i="5"/>
  <c r="I12" i="5" s="1"/>
  <c r="F12" i="5"/>
  <c r="G35" i="14"/>
  <c r="G33" i="14"/>
  <c r="G29" i="14"/>
  <c r="G15" i="14"/>
  <c r="G13" i="14"/>
  <c r="R14" i="16" l="1"/>
  <c r="K35" i="3"/>
  <c r="O25" i="20"/>
  <c r="K25" i="20"/>
  <c r="G25" i="20"/>
  <c r="E25" i="20"/>
  <c r="N25" i="20"/>
  <c r="J25" i="20"/>
  <c r="M25" i="20"/>
  <c r="I25" i="20"/>
  <c r="F25" i="20"/>
  <c r="P25" i="20"/>
  <c r="L25" i="20"/>
  <c r="H25" i="20"/>
  <c r="H40" i="16"/>
  <c r="P18" i="20"/>
  <c r="L18" i="20"/>
  <c r="H18" i="20"/>
  <c r="O18" i="20"/>
  <c r="K18" i="20"/>
  <c r="G18" i="20"/>
  <c r="E18" i="20"/>
  <c r="N18" i="20"/>
  <c r="J18" i="20"/>
  <c r="M18" i="20"/>
  <c r="I18" i="20"/>
  <c r="F18" i="20"/>
  <c r="R51" i="16"/>
  <c r="R41" i="16"/>
  <c r="I40" i="16"/>
  <c r="M40" i="16"/>
  <c r="P35" i="20"/>
  <c r="L35" i="20"/>
  <c r="H35" i="20"/>
  <c r="F35" i="20"/>
  <c r="O35" i="20"/>
  <c r="K35" i="20"/>
  <c r="G35" i="20"/>
  <c r="N35" i="20"/>
  <c r="J35" i="20"/>
  <c r="E35" i="20"/>
  <c r="M35" i="20"/>
  <c r="I35" i="20"/>
  <c r="L40" i="16"/>
  <c r="K39" i="3"/>
  <c r="K12" i="5"/>
  <c r="E41" i="20"/>
  <c r="N28" i="20"/>
  <c r="J28" i="20"/>
  <c r="M28" i="20"/>
  <c r="I28" i="20"/>
  <c r="F28" i="20"/>
  <c r="P28" i="20"/>
  <c r="L28" i="20"/>
  <c r="H28" i="20"/>
  <c r="O28" i="20"/>
  <c r="K28" i="20"/>
  <c r="G28" i="20"/>
  <c r="E28" i="20"/>
  <c r="O40" i="16"/>
  <c r="R44" i="16"/>
  <c r="O23" i="19"/>
  <c r="K23" i="19"/>
  <c r="P23" i="19"/>
  <c r="L23" i="19"/>
  <c r="H23" i="19"/>
  <c r="F23" i="19"/>
  <c r="Q23" i="19"/>
  <c r="I23" i="19"/>
  <c r="G23" i="19"/>
  <c r="N23" i="19"/>
  <c r="J23" i="19"/>
  <c r="M23" i="19"/>
  <c r="N18" i="19"/>
  <c r="J18" i="19"/>
  <c r="F18" i="19"/>
  <c r="K18" i="19"/>
  <c r="L18" i="19"/>
  <c r="Q18" i="19"/>
  <c r="M18" i="19"/>
  <c r="I18" i="19"/>
  <c r="O18" i="19"/>
  <c r="G18" i="19"/>
  <c r="P18" i="19"/>
  <c r="H18" i="19"/>
  <c r="Q26" i="19"/>
  <c r="M26" i="19"/>
  <c r="I26" i="19"/>
  <c r="N26" i="19"/>
  <c r="O26" i="19"/>
  <c r="P26" i="19"/>
  <c r="L26" i="19"/>
  <c r="H26" i="19"/>
  <c r="G26" i="19"/>
  <c r="J26" i="19"/>
  <c r="K26" i="19"/>
  <c r="F26" i="19"/>
  <c r="K44" i="3"/>
  <c r="K50" i="3"/>
  <c r="K54" i="3"/>
  <c r="K53" i="3" s="1"/>
  <c r="I16" i="20"/>
  <c r="N16" i="20"/>
  <c r="J16" i="20"/>
  <c r="O16" i="20"/>
  <c r="K16" i="20"/>
  <c r="G16" i="20"/>
  <c r="P16" i="20"/>
  <c r="L16" i="20"/>
  <c r="H16" i="20"/>
  <c r="F16" i="20"/>
  <c r="M16" i="20"/>
  <c r="E16" i="20"/>
  <c r="P16" i="19"/>
  <c r="H16" i="19"/>
  <c r="F16" i="19"/>
  <c r="Q16" i="19"/>
  <c r="M16" i="19"/>
  <c r="I16" i="19"/>
  <c r="N16" i="19"/>
  <c r="J16" i="19"/>
  <c r="G16" i="19"/>
  <c r="O16" i="19"/>
  <c r="K16" i="19"/>
  <c r="L16" i="19"/>
  <c r="N12" i="5"/>
  <c r="N25" i="17"/>
  <c r="J25" i="17"/>
  <c r="M25" i="17"/>
  <c r="O25" i="17"/>
  <c r="K25" i="17"/>
  <c r="G25" i="17"/>
  <c r="I25" i="17"/>
  <c r="P25" i="17"/>
  <c r="L25" i="17"/>
  <c r="H25" i="17"/>
  <c r="Q25" i="17"/>
  <c r="F25" i="17"/>
  <c r="N19" i="17"/>
  <c r="J19" i="17"/>
  <c r="I19" i="17"/>
  <c r="O19" i="17"/>
  <c r="K19" i="17"/>
  <c r="G19" i="17"/>
  <c r="M19" i="17"/>
  <c r="P19" i="17"/>
  <c r="L19" i="17"/>
  <c r="H19" i="17"/>
  <c r="F19" i="17"/>
  <c r="Q19" i="17"/>
  <c r="N42" i="20"/>
  <c r="J42" i="20"/>
  <c r="F42" i="20"/>
  <c r="O42" i="20"/>
  <c r="K42" i="20"/>
  <c r="G42" i="20"/>
  <c r="P42" i="20"/>
  <c r="L42" i="20"/>
  <c r="H42" i="20"/>
  <c r="M42" i="20"/>
  <c r="I42" i="20"/>
  <c r="E42" i="20"/>
  <c r="N38" i="20"/>
  <c r="J38" i="20"/>
  <c r="E38" i="20"/>
  <c r="O38" i="20"/>
  <c r="K38" i="20"/>
  <c r="G38" i="20"/>
  <c r="P38" i="20"/>
  <c r="L38" i="20"/>
  <c r="H38" i="20"/>
  <c r="F38" i="20"/>
  <c r="M38" i="20"/>
  <c r="I38" i="20"/>
  <c r="P14" i="20"/>
  <c r="L14" i="20"/>
  <c r="H14" i="20"/>
  <c r="F14" i="20"/>
  <c r="M14" i="20"/>
  <c r="I14" i="20"/>
  <c r="E14" i="20"/>
  <c r="N14" i="20"/>
  <c r="J14" i="20"/>
  <c r="O14" i="20"/>
  <c r="K14" i="20"/>
  <c r="G14" i="20"/>
  <c r="P20" i="20"/>
  <c r="L20" i="20"/>
  <c r="H20" i="20"/>
  <c r="M20" i="20"/>
  <c r="I20" i="20"/>
  <c r="N20" i="20"/>
  <c r="J20" i="20"/>
  <c r="F20" i="20"/>
  <c r="E20" i="20"/>
  <c r="O20" i="20"/>
  <c r="K20" i="20"/>
  <c r="G20" i="20"/>
  <c r="N32" i="20"/>
  <c r="J32" i="20"/>
  <c r="O32" i="20"/>
  <c r="K32" i="20"/>
  <c r="G32" i="20"/>
  <c r="P32" i="20"/>
  <c r="L32" i="20"/>
  <c r="H32" i="20"/>
  <c r="F32" i="20"/>
  <c r="M32" i="20"/>
  <c r="I32" i="20"/>
  <c r="E32" i="20"/>
  <c r="N40" i="19"/>
  <c r="J40" i="19"/>
  <c r="O40" i="19"/>
  <c r="K40" i="19"/>
  <c r="P40" i="19"/>
  <c r="Q40" i="19"/>
  <c r="M40" i="19"/>
  <c r="I40" i="19"/>
  <c r="G40" i="19"/>
  <c r="L40" i="19"/>
  <c r="H40" i="19"/>
  <c r="F40" i="19"/>
  <c r="O36" i="19"/>
  <c r="K36" i="19"/>
  <c r="G36" i="19"/>
  <c r="P36" i="19"/>
  <c r="L36" i="19"/>
  <c r="H36" i="19"/>
  <c r="Q36" i="19"/>
  <c r="M36" i="19"/>
  <c r="I36" i="19"/>
  <c r="F36" i="19"/>
  <c r="N36" i="19"/>
  <c r="J36" i="19"/>
  <c r="N33" i="7"/>
  <c r="R37" i="7"/>
  <c r="P33" i="19"/>
  <c r="L33" i="19"/>
  <c r="H33" i="19"/>
  <c r="G33" i="19"/>
  <c r="N33" i="19"/>
  <c r="J33" i="19"/>
  <c r="Q33" i="19"/>
  <c r="M33" i="19"/>
  <c r="I33" i="19"/>
  <c r="F33" i="19"/>
  <c r="O33" i="19"/>
  <c r="K33" i="19"/>
  <c r="J33" i="7"/>
  <c r="I33" i="7"/>
  <c r="M33" i="7"/>
  <c r="F33" i="7"/>
  <c r="O30" i="19"/>
  <c r="K30" i="19"/>
  <c r="G30" i="19"/>
  <c r="N30" i="19"/>
  <c r="P30" i="19"/>
  <c r="L30" i="19"/>
  <c r="H30" i="19"/>
  <c r="J30" i="19"/>
  <c r="Q30" i="19"/>
  <c r="M30" i="19"/>
  <c r="I30" i="19"/>
  <c r="F30" i="19"/>
  <c r="P14" i="19"/>
  <c r="L14" i="19"/>
  <c r="H14" i="19"/>
  <c r="F14" i="19"/>
  <c r="Q14" i="19"/>
  <c r="M14" i="19"/>
  <c r="I14" i="19"/>
  <c r="N14" i="19"/>
  <c r="J14" i="19"/>
  <c r="G14" i="19"/>
  <c r="O14" i="19"/>
  <c r="K14" i="19"/>
  <c r="I42" i="17"/>
  <c r="M42" i="17"/>
  <c r="M38" i="17" s="1"/>
  <c r="Q42" i="17"/>
  <c r="Q38" i="17" s="1"/>
  <c r="H42" i="17"/>
  <c r="L42" i="17"/>
  <c r="P42" i="17"/>
  <c r="P38" i="17" s="1"/>
  <c r="K42" i="17"/>
  <c r="O42" i="17"/>
  <c r="O38" i="17" s="1"/>
  <c r="J42" i="17"/>
  <c r="J38" i="17" s="1"/>
  <c r="N42" i="17"/>
  <c r="G42" i="17"/>
  <c r="F42" i="17"/>
  <c r="J40" i="16"/>
  <c r="N40" i="16"/>
  <c r="P22" i="17"/>
  <c r="Q22" i="17"/>
  <c r="M22" i="17"/>
  <c r="I22" i="17"/>
  <c r="N22" i="17"/>
  <c r="J22" i="17"/>
  <c r="F22" i="17"/>
  <c r="H22" i="17"/>
  <c r="O22" i="17"/>
  <c r="K22" i="17"/>
  <c r="G22" i="17"/>
  <c r="L22" i="17"/>
  <c r="F39" i="17"/>
  <c r="O16" i="17"/>
  <c r="K16" i="17"/>
  <c r="G16" i="17"/>
  <c r="P16" i="17"/>
  <c r="L16" i="17"/>
  <c r="H16" i="17"/>
  <c r="Q16" i="17"/>
  <c r="M16" i="17"/>
  <c r="I16" i="17"/>
  <c r="F16" i="17"/>
  <c r="N16" i="17"/>
  <c r="J16" i="17"/>
  <c r="G40" i="16"/>
  <c r="K40" i="16"/>
  <c r="K13" i="16" s="1"/>
  <c r="Q43" i="3"/>
  <c r="P43" i="3"/>
  <c r="N43" i="3"/>
  <c r="N18" i="3" s="1"/>
  <c r="N16" i="3" s="1"/>
  <c r="J43" i="3"/>
  <c r="J18" i="3" s="1"/>
  <c r="J16" i="3" s="1"/>
  <c r="S43" i="3"/>
  <c r="S18" i="3" s="1"/>
  <c r="S16" i="3" s="1"/>
  <c r="F50" i="16"/>
  <c r="R50" i="16" s="1"/>
  <c r="Q40" i="16"/>
  <c r="R36" i="16"/>
  <c r="R47" i="16"/>
  <c r="R27" i="16"/>
  <c r="R16" i="16"/>
  <c r="R18" i="16"/>
  <c r="R24" i="16"/>
  <c r="R31" i="16"/>
  <c r="P40" i="16"/>
  <c r="F40" i="16"/>
  <c r="R25" i="7"/>
  <c r="R27" i="7"/>
  <c r="R30" i="7"/>
  <c r="R14" i="7"/>
  <c r="R22" i="7"/>
  <c r="R40" i="7"/>
  <c r="R44" i="7"/>
  <c r="V54" i="3"/>
  <c r="U39" i="3"/>
  <c r="U32" i="3" s="1"/>
  <c r="U20" i="3" s="1"/>
  <c r="U54" i="3"/>
  <c r="U53" i="3" s="1"/>
  <c r="T50" i="3"/>
  <c r="V50" i="3"/>
  <c r="R34" i="7"/>
  <c r="V43" i="3"/>
  <c r="V39" i="3"/>
  <c r="V32" i="3" s="1"/>
  <c r="V20" i="3" s="1"/>
  <c r="U50" i="3"/>
  <c r="U44" i="3"/>
  <c r="W44" i="3" s="1"/>
  <c r="W43" i="3" s="1"/>
  <c r="T44" i="3"/>
  <c r="T39" i="3"/>
  <c r="T32" i="3" s="1"/>
  <c r="T20" i="3" s="1"/>
  <c r="T54" i="3"/>
  <c r="T53" i="3" s="1"/>
  <c r="J13" i="7"/>
  <c r="H13" i="7"/>
  <c r="L13" i="7"/>
  <c r="N13" i="7"/>
  <c r="I43" i="7"/>
  <c r="Q43" i="7"/>
  <c r="H43" i="7"/>
  <c r="L43" i="7"/>
  <c r="P43" i="7"/>
  <c r="I13" i="7"/>
  <c r="M13" i="7"/>
  <c r="Q13" i="7"/>
  <c r="Q12" i="7" s="1"/>
  <c r="F43" i="7"/>
  <c r="J43" i="7"/>
  <c r="N43" i="7"/>
  <c r="M43" i="7"/>
  <c r="P13" i="7"/>
  <c r="F13" i="7"/>
  <c r="G13" i="7"/>
  <c r="G12" i="7" s="1"/>
  <c r="K13" i="7"/>
  <c r="K12" i="7" s="1"/>
  <c r="O13" i="7"/>
  <c r="O12" i="7" s="1"/>
  <c r="H33" i="7"/>
  <c r="L33" i="7"/>
  <c r="P33" i="7"/>
  <c r="G43" i="7"/>
  <c r="K43" i="7"/>
  <c r="O43" i="7"/>
  <c r="M41" i="20"/>
  <c r="M12" i="5"/>
  <c r="R13" i="16" l="1"/>
  <c r="R12" i="16" s="1"/>
  <c r="W50" i="3"/>
  <c r="Y50" i="3"/>
  <c r="I12" i="16"/>
  <c r="V53" i="3"/>
  <c r="W54" i="3"/>
  <c r="Y54" i="3"/>
  <c r="L12" i="16"/>
  <c r="H13" i="19"/>
  <c r="O13" i="19"/>
  <c r="O12" i="16"/>
  <c r="M12" i="16"/>
  <c r="H12" i="16"/>
  <c r="P18" i="3"/>
  <c r="P16" i="3" s="1"/>
  <c r="M13" i="19"/>
  <c r="Q13" i="19"/>
  <c r="L13" i="19"/>
  <c r="F13" i="19"/>
  <c r="K43" i="3"/>
  <c r="P13" i="20"/>
  <c r="N13" i="19"/>
  <c r="K13" i="20"/>
  <c r="J13" i="19"/>
  <c r="P13" i="19"/>
  <c r="N12" i="16"/>
  <c r="K12" i="16"/>
  <c r="G13" i="20"/>
  <c r="F13" i="20"/>
  <c r="O13" i="20"/>
  <c r="L13" i="20"/>
  <c r="G13" i="19"/>
  <c r="O18" i="3"/>
  <c r="O16" i="3" s="1"/>
  <c r="O14" i="17"/>
  <c r="O13" i="17" s="1"/>
  <c r="O12" i="17" s="1"/>
  <c r="J13" i="20"/>
  <c r="F38" i="17"/>
  <c r="K13" i="19"/>
  <c r="M13" i="20"/>
  <c r="M12" i="7"/>
  <c r="M11" i="7" s="1"/>
  <c r="I12" i="7"/>
  <c r="I11" i="7" s="1"/>
  <c r="P14" i="17"/>
  <c r="P13" i="17" s="1"/>
  <c r="P12" i="17" s="1"/>
  <c r="Q14" i="17"/>
  <c r="Q13" i="17" s="1"/>
  <c r="Q12" i="17" s="1"/>
  <c r="N14" i="17"/>
  <c r="J14" i="17"/>
  <c r="J13" i="17" s="1"/>
  <c r="J12" i="17" s="1"/>
  <c r="M14" i="17"/>
  <c r="M13" i="17" s="1"/>
  <c r="M12" i="17" s="1"/>
  <c r="K14" i="17"/>
  <c r="F14" i="17"/>
  <c r="G14" i="17"/>
  <c r="N13" i="20"/>
  <c r="O41" i="20"/>
  <c r="I41" i="20"/>
  <c r="P41" i="20"/>
  <c r="K41" i="20"/>
  <c r="N41" i="20"/>
  <c r="L41" i="20"/>
  <c r="G41" i="20"/>
  <c r="J41" i="20"/>
  <c r="H41" i="20"/>
  <c r="F41" i="20"/>
  <c r="E13" i="20"/>
  <c r="I13" i="20"/>
  <c r="L18" i="3"/>
  <c r="L16" i="3" s="1"/>
  <c r="H13" i="20"/>
  <c r="L31" i="20"/>
  <c r="H31" i="20"/>
  <c r="M31" i="20"/>
  <c r="I31" i="20"/>
  <c r="F31" i="20"/>
  <c r="P31" i="20"/>
  <c r="N31" i="20"/>
  <c r="J31" i="20"/>
  <c r="O31" i="20"/>
  <c r="K31" i="20"/>
  <c r="G31" i="20"/>
  <c r="E31" i="20"/>
  <c r="N12" i="7"/>
  <c r="N11" i="7" s="1"/>
  <c r="P39" i="19"/>
  <c r="L39" i="19"/>
  <c r="H39" i="19"/>
  <c r="Q39" i="19"/>
  <c r="M39" i="19"/>
  <c r="I39" i="19"/>
  <c r="F39" i="19"/>
  <c r="N39" i="19"/>
  <c r="O39" i="19"/>
  <c r="K39" i="19"/>
  <c r="J39" i="19"/>
  <c r="G39" i="19"/>
  <c r="F12" i="7"/>
  <c r="F11" i="7" s="1"/>
  <c r="P29" i="19"/>
  <c r="L29" i="19"/>
  <c r="H29" i="19"/>
  <c r="H12" i="19" s="1"/>
  <c r="Q29" i="19"/>
  <c r="M29" i="19"/>
  <c r="I29" i="19"/>
  <c r="G29" i="19"/>
  <c r="N29" i="19"/>
  <c r="J29" i="19"/>
  <c r="O29" i="19"/>
  <c r="K29" i="19"/>
  <c r="F29" i="19"/>
  <c r="L12" i="7"/>
  <c r="L11" i="7" s="1"/>
  <c r="P12" i="7"/>
  <c r="P11" i="7" s="1"/>
  <c r="H12" i="7"/>
  <c r="H11" i="7" s="1"/>
  <c r="J12" i="7"/>
  <c r="J11" i="7" s="1"/>
  <c r="I13" i="19"/>
  <c r="J12" i="16"/>
  <c r="L14" i="17"/>
  <c r="I14" i="17"/>
  <c r="I38" i="17"/>
  <c r="L38" i="17"/>
  <c r="K38" i="17"/>
  <c r="H38" i="17"/>
  <c r="G38" i="17"/>
  <c r="N38" i="17"/>
  <c r="H14" i="17"/>
  <c r="G12" i="16"/>
  <c r="P12" i="16"/>
  <c r="Q12" i="16"/>
  <c r="Q18" i="3"/>
  <c r="Q16" i="3" s="1"/>
  <c r="R40" i="16"/>
  <c r="T43" i="3"/>
  <c r="R33" i="7"/>
  <c r="O11" i="7"/>
  <c r="R43" i="7"/>
  <c r="R13" i="7"/>
  <c r="U43" i="3"/>
  <c r="K11" i="7"/>
  <c r="G11" i="7"/>
  <c r="Y53" i="3" l="1"/>
  <c r="W53" i="3"/>
  <c r="Q12" i="19"/>
  <c r="Q11" i="19" s="1"/>
  <c r="O12" i="19"/>
  <c r="M12" i="19"/>
  <c r="M11" i="19" s="1"/>
  <c r="N12" i="19"/>
  <c r="N11" i="19" s="1"/>
  <c r="F12" i="19"/>
  <c r="F11" i="19" s="1"/>
  <c r="L12" i="19"/>
  <c r="L11" i="19" s="1"/>
  <c r="K18" i="3"/>
  <c r="K16" i="3" s="1"/>
  <c r="O11" i="19"/>
  <c r="T18" i="3"/>
  <c r="T16" i="3" s="1"/>
  <c r="J12" i="19"/>
  <c r="J11" i="19" s="1"/>
  <c r="L12" i="20"/>
  <c r="L11" i="20" s="1"/>
  <c r="P12" i="20"/>
  <c r="P11" i="20" s="1"/>
  <c r="F13" i="17"/>
  <c r="F12" i="17" s="1"/>
  <c r="U18" i="3"/>
  <c r="U16" i="3" s="1"/>
  <c r="J12" i="20"/>
  <c r="J11" i="20" s="1"/>
  <c r="O12" i="20"/>
  <c r="O11" i="20" s="1"/>
  <c r="K12" i="20"/>
  <c r="K11" i="20" s="1"/>
  <c r="G12" i="20"/>
  <c r="G11" i="20" s="1"/>
  <c r="F12" i="20"/>
  <c r="F11" i="20" s="1"/>
  <c r="G12" i="19"/>
  <c r="G11" i="19" s="1"/>
  <c r="P12" i="19"/>
  <c r="P11" i="19" s="1"/>
  <c r="M12" i="20"/>
  <c r="M11" i="20" s="1"/>
  <c r="V18" i="3"/>
  <c r="V16" i="3" s="1"/>
  <c r="K12" i="19"/>
  <c r="K11" i="19" s="1"/>
  <c r="G13" i="17"/>
  <c r="G12" i="17" s="1"/>
  <c r="N13" i="17"/>
  <c r="N12" i="17" s="1"/>
  <c r="K13" i="17"/>
  <c r="K12" i="17" s="1"/>
  <c r="L13" i="17"/>
  <c r="L12" i="17" s="1"/>
  <c r="N12" i="20"/>
  <c r="N11" i="20" s="1"/>
  <c r="E12" i="20"/>
  <c r="E11" i="20" s="1"/>
  <c r="I12" i="20"/>
  <c r="I11" i="20" s="1"/>
  <c r="H12" i="20"/>
  <c r="H11" i="20" s="1"/>
  <c r="H11" i="19"/>
  <c r="I12" i="19"/>
  <c r="I11" i="19" s="1"/>
  <c r="I13" i="17"/>
  <c r="I12" i="17" s="1"/>
  <c r="H13" i="17"/>
  <c r="H12" i="17" s="1"/>
  <c r="Q11" i="7"/>
  <c r="R11" i="7" s="1"/>
  <c r="R12" i="7"/>
  <c r="S12" i="16" l="1"/>
</calcChain>
</file>

<file path=xl/sharedStrings.xml><?xml version="1.0" encoding="utf-8"?>
<sst xmlns="http://schemas.openxmlformats.org/spreadsheetml/2006/main" count="617" uniqueCount="170">
  <si>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</si>
  <si>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</si>
  <si>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</si>
  <si>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</si>
  <si>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</si>
  <si>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</si>
  <si>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</si>
  <si>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</si>
  <si>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</si>
  <si>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</si>
  <si>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</si>
  <si>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</si>
  <si>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</si>
  <si>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</si>
  <si>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</si>
  <si>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</si>
  <si>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</si>
  <si>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</si>
  <si>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</si>
  <si>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</si>
  <si>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</si>
  <si>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</si>
  <si>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</si>
  <si>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</si>
  <si>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</si>
  <si>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</si>
  <si>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</si>
  <si>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</si>
  <si>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</si>
  <si>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</si>
  <si>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</si>
  <si>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</si>
  <si>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</si>
  <si>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</si>
  <si>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</si>
  <si>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</si>
  <si>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</si>
  <si>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</si>
  <si>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</si>
  <si>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</si>
  <si>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</si>
  <si>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</si>
  <si>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</si>
  <si>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</si>
  <si>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</si>
  <si>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</si>
  <si>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</si>
  <si>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</si>
  <si>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</si>
  <si>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</si>
  <si>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</si>
  <si>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</si>
  <si>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</si>
  <si>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</si>
  <si>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</si>
  <si>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</si>
  <si>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</si>
  <si>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</si>
  <si>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</si>
  <si>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</si>
  <si>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</si>
  <si>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</si>
  <si>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</si>
  <si>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</si>
  <si>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</si>
  <si>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</si>
  <si>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</si>
  <si>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PROG. ORIGINAL</t>
  </si>
  <si>
    <t>EXPLICACIÓN A LAS VARIACIONES</t>
  </si>
  <si>
    <t xml:space="preserve">ACUMULADO AL MES DE: </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</si>
  <si>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</si>
  <si>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</si>
  <si>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</si>
  <si>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</si>
  <si>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</si>
  <si>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</si>
  <si>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</si>
  <si>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</si>
  <si>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</si>
  <si>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</si>
  <si>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</si>
  <si>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</si>
  <si>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</si>
  <si>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</si>
  <si>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</si>
  <si>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</si>
  <si>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</si>
  <si>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</si>
  <si>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</si>
  <si>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</si>
  <si>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</si>
  <si>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</si>
  <si>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Elaboró: _____________________________</t>
  </si>
  <si>
    <t>Nombre:</t>
  </si>
  <si>
    <t>Cargo:</t>
  </si>
  <si>
    <t>Aplicación de los Ingresos Propios</t>
  </si>
  <si>
    <t>Transferencias del Gobierno del Distrito Federal</t>
  </si>
  <si>
    <t>Total</t>
  </si>
  <si>
    <t>Revisó: _________________________________</t>
  </si>
  <si>
    <t>Autorizó: ___________________________________</t>
  </si>
  <si>
    <t>Observaciones:</t>
  </si>
  <si>
    <t>Por erogaciones recuperables</t>
  </si>
  <si>
    <t>Por cuenta de terceros</t>
  </si>
  <si>
    <t>Aportaciones del GDF</t>
  </si>
  <si>
    <t>.</t>
  </si>
  <si>
    <t>-</t>
  </si>
  <si>
    <t>Acumulado al mes de:</t>
  </si>
  <si>
    <t>CIFRAS AL MES DE:</t>
  </si>
  <si>
    <t>NO ELIMINAR</t>
  </si>
  <si>
    <t>Elaboró:</t>
  </si>
  <si>
    <t>Revisó:</t>
  </si>
  <si>
    <t>Autorizó:</t>
  </si>
  <si>
    <t>firma</t>
  </si>
  <si>
    <t>Ingresos Obtenidos Acumulados 2015</t>
  </si>
  <si>
    <t>Calendario Original Acumulado de Ingresos Propios 2015</t>
  </si>
  <si>
    <t>Calendario Modificado Acumulado de Ingresos 2015</t>
  </si>
  <si>
    <t>VENTA DE INVERSIONES</t>
  </si>
  <si>
    <t>INGRESOS DIVERSOS (INCLUYE REMANENTES)</t>
  </si>
  <si>
    <t>NOTA: El formato es indicativo no limitativo, por lo que en caso de requerir más espacios, la Entidad deberá elaborarlo en la misma presentación y con las mismas características.</t>
  </si>
  <si>
    <t>NOTA: El formato es indicativo no limitativo, por lo que en caso de requerir más espacios para el detalle, la Entidad deberá elaborarlo en la misma presentación y con las mismas características.</t>
  </si>
  <si>
    <t>Mes que se reporta:</t>
  </si>
  <si>
    <t>Remanente Local</t>
  </si>
  <si>
    <t>En caso de no contemplar todos los rubros señalados se pueden eliminar renglones sobrantes o inutilizarlos.</t>
  </si>
  <si>
    <t xml:space="preserve"> En caso de no contemplar todos los rubros señalados se pueden eliminar renglones sobrantes o inutilizarlos.</t>
  </si>
  <si>
    <t>NOTA 2: Los Ingresos Diversos deberán ser desglosados por concepto que lo integren así como la normatividad que para efectos tenga a lugar.</t>
  </si>
  <si>
    <t>OBTENIDO 2016</t>
  </si>
  <si>
    <t>Calendario Modificado de Ingresos 2017</t>
  </si>
  <si>
    <t>Calendario Original de Ingresos Propios 2017</t>
  </si>
  <si>
    <t>Ingresos Obtenidos 2017</t>
  </si>
  <si>
    <t>CUADRO DE EXPLICACIÓN DE LAS VARIACIONES 2017</t>
  </si>
  <si>
    <t>VARIACIÓN 2017</t>
  </si>
  <si>
    <t>OBTENIDO 2017</t>
  </si>
  <si>
    <t>Informe de Aplicación de los Ingresos Propios 2017</t>
  </si>
  <si>
    <t>Informe Analítico de Ingresos Totales 2017</t>
  </si>
  <si>
    <t>Comisiones Cobradas</t>
  </si>
  <si>
    <t>Cuotas de Cobranza</t>
  </si>
  <si>
    <t>Otros Ingresos</t>
  </si>
  <si>
    <t>Créditos Fiscales</t>
  </si>
  <si>
    <t>Intereses Cobrados</t>
  </si>
  <si>
    <t>Recuperación de Carteras Propias.</t>
  </si>
  <si>
    <t xml:space="preserve">Otros Ingresos </t>
  </si>
  <si>
    <t>Ingresos Obtenidos 2016</t>
  </si>
  <si>
    <t>Gobierno de la Ciudad de México</t>
  </si>
  <si>
    <t>Aportaciones del GCDMX</t>
  </si>
  <si>
    <t>Revisó : _____________________________</t>
  </si>
  <si>
    <t>Nombre: C.P. CECILIA MENDOZA FRIAS</t>
  </si>
  <si>
    <t>Nombre : LIC. ELISA LUGO IPIÑA</t>
  </si>
  <si>
    <t>Nombre: LIC. MARIA YSAURA MORENO ALAMINA</t>
  </si>
  <si>
    <t xml:space="preserve">Cargo: SUBGERENTE DE FINANZAS Y CONTROL 
</t>
  </si>
  <si>
    <t xml:space="preserve">   GERENTE  DE ADMINISTRACIÓN Y FINANZAS</t>
  </si>
  <si>
    <t>Cargo: DIRECTORA GENERAL DEL FIDERE</t>
  </si>
  <si>
    <t>Cargo: Subgerente de Finanzas y Control</t>
  </si>
  <si>
    <t>Nombre: LIC. ELISA LUGO IPIÑA</t>
  </si>
  <si>
    <t>Cargo: Gerente de Administración y Finanzas</t>
  </si>
  <si>
    <t>Cargo: Directora General de Fidere</t>
  </si>
  <si>
    <t>Entidad: 09PFRC FIDEICOMISO DE RECUPERACIÓN CREDITICIA DE LA CIUDAD DE MÉXICO (FIDERE)</t>
  </si>
  <si>
    <t>Entidad  09PFRC FIDEICOMISO DE RECUPERACIÓN CREDITICIA DE LA CIUDAD DE MÉXICO (FIDERE)</t>
  </si>
  <si>
    <t>Entidad:  09PFRC FIDEICOMISO DE RECUPERACIÓN CREDITICIA DE LA CIUDAD DE MÉXICO (FIDERE)</t>
  </si>
  <si>
    <t>Nombre:C.P. CECILIA MENDOZA FRIAS</t>
  </si>
  <si>
    <t>Elaboró</t>
  </si>
  <si>
    <t>09PFRC FIDEICOMISO DE RECUPERACIÓN CREDITCIA DE LA CIUDAD DE MÉXICO FIDERE</t>
  </si>
  <si>
    <t>Sin variación</t>
  </si>
  <si>
    <t>ORGANISMO O EMPRESA:  09PFRC FIDEICOMISO DE RECUPERACIÓN CREDITICIA DE LA CIUDAD DE MÉXICO (FIDERE)</t>
  </si>
  <si>
    <t>La variación de  $3,794,855.22 siendo inferior en un 12.47 % a lo programado, es derivado principalmente al adeudo  de  las aportaciones por las  actividades del Servicio  de  Apoyo  Legal  en  Materia  Fiscal   para  la  Recuperación  de  Créditos Fiscales  de  Impuestos  Federales  coordinados  a  cargo  de  la   Subtesorería  de Fiscalización.</t>
  </si>
  <si>
    <t>Se tiene una variación de   $583,072.72 que representa el 2.24% ,  por una captación mayor de recursos en las cuotas de cobranza por nuevas altas de la cartera del Instituto de Vivienda de la Ciudad de México, generando mayores comisiones.</t>
  </si>
  <si>
    <t>Se obtuvieron mayores ingresos por $1,127,101.83 siendo el 106.15%  en los intereses que dan las instituciones bancarias por la inversión sobre la recuperación de las carteras administradas, por un incremento en la tasa de inversión aunado con mayor inversión de nuestros remanentes presupuestales.</t>
  </si>
  <si>
    <t>La diferencia de $1,170,350.98 que representa el 1,893.77%, es por una mayor recuperación  DE $57,350.98 de las carteras propias de Renovación Habitación Popular ( R.H.P)., Fondo de Desarrollo Económico Cartera Mypes Locales y Federales,  Fondo para la Consolidación de la Micro Empresa (Focomi Mypes),  Cartera FONDECO D.F.   por las acciones de cobranza judicial, como recordatorios de pago, llamadas telefónicas, etc. Y  al reconocimiento de nuestros remanentes presupuestales por $1,113,000.00 como apoyo a los ingresos para cubrir las necesides de operación.</t>
  </si>
  <si>
    <t>La diferencia de $ 58,719.21  que representa el 4.55%,  es por una menor recuperación por $18,719.21 de las carteras propias  Renovación Habitación Popular( R.H.P)., Fondo de Desarrollo Económico Cartera Mypes Locales y Federales,  Fondo para la Consolidación de la Micro Empresa (Focomi Mypes) ,  Cartera FONDECO D.F. propiedad de FIDERE, aún con  las acciones de cobranza judicial, como recordatorios de pago, llamadas telefónicas, etc. y menor utilización de remannetes presupuestales por $40,000.00</t>
  </si>
  <si>
    <t xml:space="preserve">Se tiene una variación de $537,000.00siendo inferior en un 4.71% al año anterior por menores recursos autorizados como apoyo a las finanzas del fideicomiso para cubrir sueldos y prestaciones por una mejor recuperación de ingresos del fideicomiso. </t>
  </si>
  <si>
    <t>Se obtuvieron mayores ingresos por $1,176,144.58  siendo el 116.14%  en los intereses que dan las instituciones bancarias por la inversión sobre la recuperación de las carteras administradas, por un incremento en la tasa de inversión aunado con mayor inversión de nuestros remanentes presupuestales.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</si>
</sst>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
    <numFmt numFmtId="165" formatCode="#,##0.0"/>
    <numFmt numFmtId="166" formatCode="#,##0.00;[Red]\(#,##0.00\)"/>
    <numFmt numFmtId="167" formatCode="#,##0.0_);[Red]\(#,##0.0\)"/>
  </numFmts>
  <fonts count="58">
    <font>
      <sz val="10"/>
      <name val="Arial"/>
    </font>
    <font>
      <sz val="11"/>
      <color theme="1"/>
      <name val="Calibri"/>
      <family val="2"/>
      <scheme val="minor"/>
    </font>
    <font>
      <sz val="11"/>
      <color theme="1"/>
      <name val="Calibri"/>
      <family val="2"/>
      <scheme val="minor"/>
    </font>
    <font>
      <sz val="10"/>
      <name val="Arial"/>
      <family val="2"/>
    </font>
    <font>
      <sz val="14"/>
      <name val="MS Sans Serif"/>
      <family val="2"/>
    </font>
    <font>
      <sz val="10"/>
      <name val="MS Sans Serif"/>
      <family val="2"/>
    </font>
    <font>
      <sz val="10"/>
      <name val="Times New Roman"/>
      <family val="1"/>
    </font>
    <font>
      <sz val="8"/>
      <name val="Arial"/>
      <family val="2"/>
    </font>
    <font>
      <sz val="11"/>
      <name val="Arialf"/>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sz val="7"/>
      <name val="Verdana"/>
      <family val="2"/>
    </font>
    <font>
      <sz val="9"/>
      <name val="Verdana"/>
      <family val="2"/>
    </font>
    <font>
      <sz val="8"/>
      <name val="Verdana"/>
      <family val="2"/>
    </font>
    <font>
      <b/>
      <sz val="9"/>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b/>
      <sz val="12"/>
      <name val="Gotham"/>
      <family val="3"/>
    </font>
    <font>
      <sz val="12"/>
      <name val="Gotham"/>
      <family val="3"/>
    </font>
    <font>
      <b/>
      <sz val="14"/>
      <name val="Gotham"/>
      <family val="3"/>
    </font>
    <font>
      <sz val="14"/>
      <name val="Gotham"/>
      <family val="3"/>
    </font>
    <font>
      <b/>
      <sz val="18"/>
      <name val="Gotham"/>
      <family val="3"/>
    </font>
    <font>
      <sz val="18"/>
      <name val="Gotham"/>
      <family val="3"/>
    </font>
    <font>
      <sz val="11"/>
      <name val="Gotham"/>
      <family val="3"/>
    </font>
    <font>
      <b/>
      <sz val="18"/>
      <color rgb="FF000000"/>
      <name val="Gotham"/>
      <family val="3"/>
    </font>
    <font>
      <sz val="22"/>
      <name val="Gotham"/>
      <family val="3"/>
    </font>
    <font>
      <sz val="72"/>
      <color rgb="FFFFFF00"/>
      <name val="Gotham"/>
      <family val="3"/>
    </font>
    <font>
      <sz val="16"/>
      <color theme="0"/>
      <name val="Gotham"/>
      <family val="3"/>
    </font>
    <font>
      <sz val="26"/>
      <color theme="0"/>
      <name val="Gotham"/>
      <family val="3"/>
    </font>
    <font>
      <b/>
      <sz val="16"/>
      <color theme="0"/>
      <name val="Gotham"/>
      <family val="3"/>
    </font>
    <font>
      <b/>
      <sz val="18"/>
      <color theme="0"/>
      <name val="Gotham"/>
      <family val="3"/>
    </font>
    <font>
      <b/>
      <sz val="12"/>
      <color theme="0"/>
      <name val="Gotham"/>
      <family val="3"/>
    </font>
    <font>
      <b/>
      <sz val="11"/>
      <color theme="0"/>
      <name val="Verdana"/>
      <family val="2"/>
    </font>
    <font>
      <b/>
      <sz val="11"/>
      <color theme="0"/>
      <name val="Gotham"/>
      <family val="3"/>
    </font>
    <font>
      <b/>
      <sz val="14"/>
      <color theme="0"/>
      <name val="Gotham"/>
      <family val="3"/>
    </font>
    <font>
      <sz val="10"/>
      <name val="Arial"/>
      <family val="2"/>
    </font>
    <font>
      <sz val="9"/>
      <name val="Arial"/>
      <family val="2"/>
    </font>
    <font>
      <sz val="10"/>
      <name val="Tahoma"/>
      <family val="2"/>
    </font>
    <font>
      <b/>
      <sz val="10.5"/>
      <name val="Arial"/>
      <family val="2"/>
    </font>
    <font>
      <b/>
      <sz val="10"/>
      <name val="Arial"/>
      <family val="2"/>
    </font>
    <font>
      <sz val="10.5"/>
      <name val="Arial"/>
      <family val="2"/>
    </font>
    <font>
      <b/>
      <sz val="10.5"/>
      <color rgb="FF000000"/>
      <name val="Arial"/>
      <family val="2"/>
    </font>
    <font>
      <sz val="12"/>
      <name val="Verdana"/>
      <family val="2"/>
    </font>
    <font>
      <sz val="10"/>
      <color theme="0"/>
      <name val="Verdana"/>
      <family val="2"/>
    </font>
    <font>
      <sz val="14"/>
      <color theme="0"/>
      <name val="Verdana"/>
      <family val="2"/>
    </font>
    <font>
      <sz val="16"/>
      <name val="Verdana"/>
      <family val="2"/>
    </font>
    <font>
      <b/>
      <sz val="16"/>
      <name val="Verdana"/>
      <family val="2"/>
    </font>
    <font>
      <b/>
      <sz val="16"/>
      <name val="Gotham"/>
      <family val="3"/>
    </font>
    <font>
      <sz val="16"/>
      <name val="Gotham"/>
      <family val="3"/>
    </font>
    <font>
      <sz val="11"/>
      <color theme="0"/>
      <name val="Verdana"/>
      <family val="2"/>
    </font>
  </fonts>
  <fills count="9">
    <fill>
      <patternFill patternType="none"/>
    </fill>
    <fill>
      <patternFill patternType="gray125"/>
    </fill>
    <fill>
      <patternFill patternType="solid">
        <fgColor rgb="FF75A729"/>
        <bgColor indexed="64"/>
      </patternFill>
    </fill>
    <fill>
      <patternFill patternType="solid">
        <fgColor rgb="FFF8D628"/>
        <bgColor indexed="64"/>
      </patternFill>
    </fill>
    <fill>
      <patternFill patternType="solid">
        <fgColor rgb="FFCCCCCC"/>
        <bgColor indexed="64"/>
      </patternFill>
    </fill>
    <fill>
      <patternFill patternType="solid">
        <fgColor theme="0" tint="-0.499984740745262"/>
        <bgColor auto="1"/>
      </patternFill>
    </fill>
    <fill>
      <patternFill patternType="solid">
        <fgColor theme="0" tint="-0.499984740745262"/>
        <bgColor indexed="64"/>
      </patternFill>
    </fill>
    <fill>
      <patternFill patternType="solid">
        <fgColor rgb="FFFF007F"/>
        <bgColor indexed="64"/>
      </patternFill>
    </fill>
    <fill>
      <patternFill patternType="solid">
        <fgColor rgb="FFFF33CC"/>
        <bgColor indexed="64"/>
      </patternFill>
    </fill>
  </fills>
  <borders count="70">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style="thin">
        <color indexed="64"/>
      </left>
      <right/>
      <top style="medium">
        <color indexed="64"/>
      </top>
      <bottom/>
      <diagonal/>
    </border>
    <border>
      <left style="thin">
        <color indexed="64"/>
      </left>
      <right/>
      <top/>
      <bottom style="double">
        <color indexed="64"/>
      </bottom>
      <diagonal/>
    </border>
    <border>
      <left/>
      <right style="thin">
        <color indexed="9"/>
      </right>
      <top/>
      <bottom style="thin">
        <color indexed="64"/>
      </bottom>
      <diagonal/>
    </border>
    <border>
      <left/>
      <right style="thin">
        <color indexed="9"/>
      </right>
      <top style="thin">
        <color indexed="9"/>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diagonal/>
    </border>
    <border>
      <left style="thin">
        <color indexed="64"/>
      </left>
      <right style="thin">
        <color indexed="64"/>
      </right>
      <top style="thin">
        <color auto="1"/>
      </top>
      <bottom/>
      <diagonal/>
    </border>
    <border>
      <left/>
      <right style="thin">
        <color indexed="9"/>
      </right>
      <top style="thin">
        <color indexed="64"/>
      </top>
      <bottom style="thin">
        <color indexed="9"/>
      </bottom>
      <diagonal/>
    </border>
    <border>
      <left/>
      <right style="thin">
        <color indexed="9"/>
      </right>
      <top style="thin">
        <color indexed="9"/>
      </top>
      <bottom style="thin">
        <color indexed="64"/>
      </bottom>
      <diagonal/>
    </border>
    <border>
      <left style="thin">
        <color indexed="64"/>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top style="thick">
        <color auto="1"/>
      </top>
      <bottom/>
      <diagonal/>
    </border>
  </borders>
  <cellStyleXfs count="12">
    <xf numFmtId="0" fontId="0" fillId="0" borderId="0"/>
    <xf numFmtId="0" fontId="3" fillId="0" borderId="0"/>
    <xf numFmtId="0" fontId="6" fillId="0" borderId="0"/>
    <xf numFmtId="0" fontId="6" fillId="0" borderId="0"/>
    <xf numFmtId="0" fontId="3" fillId="0" borderId="0"/>
    <xf numFmtId="0" fontId="2" fillId="0" borderId="0"/>
    <xf numFmtId="9" fontId="3" fillId="0" borderId="0" applyFont="0" applyFill="0" applyBorder="0" applyAlignment="0" applyProtection="0"/>
    <xf numFmtId="0" fontId="1" fillId="0" borderId="0"/>
    <xf numFmtId="43" fontId="4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cellStyleXfs>
  <cellXfs count="407">
    <xf numFmtId="0" fontId="0" fillId="0" borderId="0" xfId="0"/>
    <xf numFmtId="0" fontId="4" fillId="0" borderId="0" xfId="0" applyFont="1"/>
    <xf numFmtId="0" fontId="5" fillId="0" borderId="0" xfId="0" applyFont="1"/>
    <xf numFmtId="4" fontId="5" fillId="0" borderId="0" xfId="0" applyNumberFormat="1" applyFont="1"/>
    <xf numFmtId="0" fontId="8" fillId="0" borderId="0" xfId="0" applyFont="1"/>
    <xf numFmtId="0" fontId="8" fillId="0" borderId="0" xfId="0" applyFont="1" applyFill="1"/>
    <xf numFmtId="166" fontId="8" fillId="0" borderId="0" xfId="0" applyNumberFormat="1" applyFont="1" applyFill="1"/>
    <xf numFmtId="4" fontId="8" fillId="0" borderId="0" xfId="0" applyNumberFormat="1" applyFont="1"/>
    <xf numFmtId="0" fontId="9" fillId="0" borderId="0" xfId="0" applyFont="1"/>
    <xf numFmtId="0" fontId="11" fillId="0" borderId="0" xfId="0" applyFont="1"/>
    <xf numFmtId="0" fontId="13" fillId="0" borderId="0" xfId="0" applyFont="1"/>
    <xf numFmtId="0" fontId="13" fillId="0" borderId="0" xfId="0" applyFont="1" applyAlignment="1">
      <alignment vertical="center"/>
    </xf>
    <xf numFmtId="0" fontId="12" fillId="0" borderId="0" xfId="0" applyFont="1" applyBorder="1"/>
    <xf numFmtId="165" fontId="12" fillId="0" borderId="0" xfId="0" applyNumberFormat="1" applyFont="1" applyBorder="1"/>
    <xf numFmtId="40" fontId="12" fillId="0" borderId="0" xfId="0" applyNumberFormat="1" applyFont="1" applyBorder="1"/>
    <xf numFmtId="4" fontId="12" fillId="0" borderId="0" xfId="0" applyNumberFormat="1" applyFont="1" applyBorder="1"/>
    <xf numFmtId="2" fontId="12" fillId="0" borderId="0" xfId="0" applyNumberFormat="1" applyFont="1" applyBorder="1"/>
    <xf numFmtId="0" fontId="9" fillId="0" borderId="0" xfId="0" applyFont="1" applyBorder="1"/>
    <xf numFmtId="0" fontId="12" fillId="0" borderId="0" xfId="0" applyFont="1" applyAlignment="1">
      <alignment horizontal="left" vertical="center"/>
    </xf>
    <xf numFmtId="0" fontId="9" fillId="0" borderId="0" xfId="0" applyFont="1" applyAlignment="1">
      <alignment horizontal="centerContinuous" vertical="center"/>
    </xf>
    <xf numFmtId="0" fontId="9" fillId="2" borderId="0" xfId="0" applyFont="1" applyFill="1"/>
    <xf numFmtId="0" fontId="16" fillId="0" borderId="0" xfId="0" applyFont="1" applyAlignment="1">
      <alignment horizontal="center"/>
    </xf>
    <xf numFmtId="4" fontId="13"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3" fillId="0" borderId="8" xfId="0" applyFont="1" applyBorder="1" applyAlignment="1">
      <alignment horizontal="left" vertical="center" indent="1"/>
    </xf>
    <xf numFmtId="4" fontId="13" fillId="0" borderId="8" xfId="0" applyNumberFormat="1" applyFont="1" applyBorder="1"/>
    <xf numFmtId="0" fontId="18" fillId="0" borderId="0" xfId="0" applyFont="1" applyBorder="1"/>
    <xf numFmtId="0" fontId="12" fillId="0" borderId="16" xfId="0" applyFont="1" applyBorder="1" applyAlignment="1">
      <alignment horizontal="left" vertical="center" indent="1"/>
    </xf>
    <xf numFmtId="4" fontId="12" fillId="0" borderId="16" xfId="0" applyNumberFormat="1" applyFont="1" applyBorder="1" applyAlignment="1">
      <alignment horizontal="right" indent="1"/>
    </xf>
    <xf numFmtId="4" fontId="12" fillId="0" borderId="16" xfId="0" applyNumberFormat="1" applyFont="1" applyBorder="1"/>
    <xf numFmtId="0" fontId="15" fillId="0" borderId="0" xfId="0" applyFont="1" applyBorder="1"/>
    <xf numFmtId="0" fontId="14" fillId="0" borderId="0" xfId="0" applyFont="1" applyBorder="1"/>
    <xf numFmtId="0" fontId="18" fillId="0" borderId="0" xfId="0" applyFont="1"/>
    <xf numFmtId="0" fontId="12" fillId="0" borderId="16" xfId="0" applyFont="1" applyBorder="1" applyAlignment="1">
      <alignment horizontal="left" vertical="center" indent="2"/>
    </xf>
    <xf numFmtId="4" fontId="13" fillId="0" borderId="16" xfId="0" applyNumberFormat="1" applyFont="1" applyBorder="1"/>
    <xf numFmtId="0" fontId="12" fillId="0" borderId="16" xfId="0" applyFont="1" applyBorder="1" applyAlignment="1">
      <alignment horizontal="left" vertical="center" indent="3"/>
    </xf>
    <xf numFmtId="0" fontId="13" fillId="0" borderId="16" xfId="0" applyFont="1" applyBorder="1" applyAlignment="1">
      <alignment horizontal="left" vertical="center" indent="3"/>
    </xf>
    <xf numFmtId="0" fontId="13" fillId="0" borderId="0" xfId="0" applyFont="1" applyFill="1"/>
    <xf numFmtId="4" fontId="12" fillId="0" borderId="16" xfId="0" applyNumberFormat="1" applyFont="1" applyFill="1" applyBorder="1" applyAlignment="1">
      <alignment horizontal="right"/>
    </xf>
    <xf numFmtId="4" fontId="12" fillId="0" borderId="16" xfId="0" applyNumberFormat="1" applyFont="1" applyFill="1" applyBorder="1"/>
    <xf numFmtId="0" fontId="13" fillId="0" borderId="16" xfId="0" applyFont="1" applyBorder="1" applyAlignment="1">
      <alignment horizontal="left" vertical="center" indent="2"/>
    </xf>
    <xf numFmtId="0" fontId="12" fillId="0" borderId="16" xfId="0" applyFont="1" applyFill="1" applyBorder="1" applyAlignment="1">
      <alignment horizontal="left" vertical="center" wrapText="1" indent="1"/>
    </xf>
    <xf numFmtId="0" fontId="13" fillId="0" borderId="9" xfId="0" applyFont="1" applyBorder="1" applyAlignment="1">
      <alignment horizontal="left" vertical="center" indent="2"/>
    </xf>
    <xf numFmtId="0" fontId="19" fillId="0" borderId="0" xfId="2" applyFont="1"/>
    <xf numFmtId="0" fontId="17" fillId="0" borderId="0" xfId="2" applyFont="1"/>
    <xf numFmtId="0" fontId="17" fillId="0" borderId="0" xfId="1" applyFont="1"/>
    <xf numFmtId="0" fontId="17" fillId="0" borderId="0" xfId="1" applyFont="1" applyBorder="1"/>
    <xf numFmtId="0" fontId="17" fillId="0" borderId="0" xfId="1" applyFont="1" applyFill="1"/>
    <xf numFmtId="0" fontId="20" fillId="0" borderId="0" xfId="0" applyFont="1"/>
    <xf numFmtId="0" fontId="21" fillId="0" borderId="0" xfId="0" applyFont="1"/>
    <xf numFmtId="0" fontId="15" fillId="0" borderId="0" xfId="0" applyFont="1"/>
    <xf numFmtId="0" fontId="12" fillId="3" borderId="1" xfId="0" applyFont="1" applyFill="1" applyBorder="1" applyAlignment="1">
      <alignment horizontal="center" vertical="center"/>
    </xf>
    <xf numFmtId="0" fontId="9" fillId="0" borderId="0" xfId="0" applyFont="1" applyFill="1"/>
    <xf numFmtId="166" fontId="9" fillId="0" borderId="0" xfId="0" applyNumberFormat="1" applyFont="1" applyFill="1"/>
    <xf numFmtId="4" fontId="9" fillId="0" borderId="0" xfId="0" applyNumberFormat="1" applyFont="1"/>
    <xf numFmtId="4" fontId="13" fillId="0" borderId="0" xfId="0" applyNumberFormat="1" applyFont="1"/>
    <xf numFmtId="4" fontId="9" fillId="0" borderId="0" xfId="0" applyNumberFormat="1" applyFont="1" applyBorder="1"/>
    <xf numFmtId="0" fontId="12" fillId="4" borderId="0" xfId="0" applyFont="1" applyFill="1" applyBorder="1" applyAlignment="1" applyProtection="1">
      <alignment horizontal="left" vertical="center" wrapText="1"/>
    </xf>
    <xf numFmtId="0" fontId="20" fillId="0" borderId="0" xfId="0" applyFont="1" applyAlignment="1">
      <alignment vertical="center"/>
    </xf>
    <xf numFmtId="0" fontId="21" fillId="0" borderId="0" xfId="0" applyFont="1" applyAlignment="1">
      <alignment vertical="center"/>
    </xf>
    <xf numFmtId="0" fontId="11" fillId="0" borderId="0" xfId="0" applyFont="1" applyAlignment="1">
      <alignment vertical="center"/>
    </xf>
    <xf numFmtId="0" fontId="9" fillId="0" borderId="0" xfId="0" applyFont="1" applyAlignment="1">
      <alignment vertical="center"/>
    </xf>
    <xf numFmtId="0" fontId="15" fillId="0" borderId="0" xfId="0" applyFont="1" applyAlignment="1">
      <alignment vertical="center"/>
    </xf>
    <xf numFmtId="0" fontId="12" fillId="0" borderId="0" xfId="0" applyFont="1" applyFill="1" applyBorder="1" applyAlignment="1" applyProtection="1">
      <alignment horizontal="left" vertical="center" wrapText="1"/>
    </xf>
    <xf numFmtId="0" fontId="12" fillId="0" borderId="0" xfId="0" applyFont="1" applyFill="1" applyAlignment="1">
      <alignment horizontal="left" vertical="center" wrapText="1"/>
    </xf>
    <xf numFmtId="0" fontId="12" fillId="0" borderId="0" xfId="0" quotePrefix="1" applyFont="1" applyFill="1" applyBorder="1" applyAlignment="1" applyProtection="1">
      <alignment horizontal="left" vertical="center" wrapText="1"/>
    </xf>
    <xf numFmtId="0" fontId="13" fillId="0" borderId="0" xfId="0" applyFont="1" applyFill="1" applyBorder="1" applyAlignment="1" applyProtection="1">
      <alignment horizontal="left" vertical="center" wrapText="1"/>
    </xf>
    <xf numFmtId="0" fontId="13" fillId="0" borderId="0" xfId="0" quotePrefix="1" applyFont="1" applyFill="1" applyBorder="1" applyAlignment="1" applyProtection="1">
      <alignment horizontal="left" vertical="center" wrapText="1"/>
    </xf>
    <xf numFmtId="0" fontId="12" fillId="0" borderId="17" xfId="0" applyFont="1" applyFill="1" applyBorder="1" applyAlignment="1" applyProtection="1">
      <alignment horizontal="left" vertical="center" wrapText="1"/>
    </xf>
    <xf numFmtId="4" fontId="13" fillId="0" borderId="17" xfId="0" applyNumberFormat="1" applyFont="1" applyFill="1" applyBorder="1" applyAlignment="1">
      <alignment vertical="center"/>
    </xf>
    <xf numFmtId="4" fontId="13" fillId="0" borderId="0" xfId="0" applyNumberFormat="1" applyFont="1" applyAlignment="1">
      <alignment vertical="center"/>
    </xf>
    <xf numFmtId="0" fontId="10" fillId="0" borderId="0" xfId="0" applyFont="1" applyAlignment="1">
      <alignment vertical="center"/>
    </xf>
    <xf numFmtId="0" fontId="22" fillId="0" borderId="0" xfId="0" applyFont="1"/>
    <xf numFmtId="0" fontId="23" fillId="0" borderId="0" xfId="0" applyFont="1"/>
    <xf numFmtId="0" fontId="23" fillId="2" borderId="0" xfId="0" applyFont="1" applyFill="1"/>
    <xf numFmtId="0" fontId="23" fillId="0" borderId="0" xfId="0" applyFont="1" applyBorder="1"/>
    <xf numFmtId="0" fontId="24" fillId="0" borderId="0" xfId="0" applyFont="1" applyBorder="1"/>
    <xf numFmtId="4" fontId="13" fillId="0" borderId="9" xfId="0" applyNumberFormat="1" applyFont="1" applyBorder="1"/>
    <xf numFmtId="4" fontId="12" fillId="0" borderId="16" xfId="0" applyNumberFormat="1" applyFont="1" applyBorder="1" applyAlignment="1">
      <alignment horizontal="right"/>
    </xf>
    <xf numFmtId="4" fontId="13" fillId="0" borderId="16" xfId="0" applyNumberFormat="1" applyFont="1" applyBorder="1" applyAlignment="1">
      <alignment horizontal="right"/>
    </xf>
    <xf numFmtId="4" fontId="13" fillId="0" borderId="9" xfId="0" applyNumberFormat="1" applyFont="1" applyBorder="1" applyAlignment="1">
      <alignment horizontal="right"/>
    </xf>
    <xf numFmtId="0" fontId="12" fillId="0" borderId="0" xfId="0" applyFont="1" applyFill="1" applyBorder="1" applyAlignment="1" applyProtection="1">
      <alignment wrapText="1"/>
    </xf>
    <xf numFmtId="0" fontId="12" fillId="0" borderId="0" xfId="0" applyFont="1" applyFill="1" applyBorder="1" applyAlignment="1" applyProtection="1">
      <alignment horizontal="center" vertical="center" wrapText="1"/>
    </xf>
    <xf numFmtId="166" fontId="12" fillId="0" borderId="0" xfId="0" applyNumberFormat="1" applyFont="1" applyFill="1"/>
    <xf numFmtId="166" fontId="12" fillId="4" borderId="0" xfId="0" applyNumberFormat="1" applyFont="1" applyFill="1"/>
    <xf numFmtId="0" fontId="12" fillId="0" borderId="0" xfId="0" applyFont="1" applyFill="1" applyBorder="1" applyAlignment="1" applyProtection="1">
      <alignment horizontal="left" wrapText="1" indent="1"/>
    </xf>
    <xf numFmtId="166" fontId="12" fillId="0" borderId="0" xfId="0" applyNumberFormat="1" applyFont="1" applyFill="1" applyBorder="1"/>
    <xf numFmtId="0" fontId="12" fillId="0" borderId="0" xfId="0" applyFont="1" applyFill="1"/>
    <xf numFmtId="0" fontId="12" fillId="0" borderId="0" xfId="0" applyFont="1" applyFill="1" applyBorder="1" applyAlignment="1" applyProtection="1">
      <alignment horizontal="left" wrapText="1" indent="2"/>
    </xf>
    <xf numFmtId="166" fontId="13" fillId="0" borderId="0" xfId="0" applyNumberFormat="1" applyFont="1" applyFill="1" applyBorder="1"/>
    <xf numFmtId="166" fontId="13" fillId="0" borderId="0" xfId="0" applyNumberFormat="1" applyFont="1" applyFill="1"/>
    <xf numFmtId="0" fontId="12" fillId="0" borderId="0" xfId="0" applyFont="1" applyFill="1" applyAlignment="1">
      <alignment horizontal="left" wrapText="1" indent="2"/>
    </xf>
    <xf numFmtId="0" fontId="12" fillId="0" borderId="0" xfId="0" quotePrefix="1" applyFont="1" applyFill="1" applyBorder="1" applyAlignment="1" applyProtection="1">
      <alignment horizontal="left" wrapText="1" indent="4"/>
    </xf>
    <xf numFmtId="0" fontId="13" fillId="0" borderId="0" xfId="0" applyFont="1" applyFill="1" applyBorder="1" applyAlignment="1" applyProtection="1">
      <alignment horizontal="left" wrapText="1" indent="3"/>
    </xf>
    <xf numFmtId="0" fontId="13" fillId="0" borderId="0" xfId="0" quotePrefix="1" applyFont="1" applyFill="1" applyBorder="1" applyAlignment="1" applyProtection="1">
      <alignment horizontal="left" wrapText="1" indent="3"/>
    </xf>
    <xf numFmtId="0" fontId="12" fillId="0" borderId="0" xfId="0" applyFont="1" applyFill="1" applyBorder="1" applyAlignment="1" applyProtection="1">
      <alignment horizontal="left" wrapText="1" indent="3"/>
    </xf>
    <xf numFmtId="4" fontId="13" fillId="0" borderId="0" xfId="0" applyNumberFormat="1" applyFont="1" applyFill="1"/>
    <xf numFmtId="0" fontId="13" fillId="0" borderId="0" xfId="0" applyFont="1" applyFill="1" applyBorder="1" applyAlignment="1" applyProtection="1">
      <alignment horizontal="left" wrapText="1" indent="2"/>
    </xf>
    <xf numFmtId="0" fontId="12" fillId="0" borderId="17" xfId="0" applyFont="1" applyFill="1" applyBorder="1" applyAlignment="1" applyProtection="1">
      <alignment horizontal="left" vertical="center" wrapText="1" indent="2"/>
    </xf>
    <xf numFmtId="4" fontId="13" fillId="0" borderId="17" xfId="0" applyNumberFormat="1" applyFont="1" applyFill="1" applyBorder="1"/>
    <xf numFmtId="0" fontId="12" fillId="0" borderId="0" xfId="0" quotePrefix="1" applyFont="1" applyFill="1" applyBorder="1" applyAlignment="1" applyProtection="1">
      <alignment horizontal="left" wrapText="1" indent="3"/>
    </xf>
    <xf numFmtId="0" fontId="12" fillId="0" borderId="0" xfId="0" applyFont="1" applyFill="1" applyAlignment="1">
      <alignment horizontal="left" wrapText="1" indent="5"/>
    </xf>
    <xf numFmtId="166" fontId="12" fillId="0" borderId="0" xfId="0" applyNumberFormat="1" applyFont="1" applyFill="1" applyBorder="1" applyAlignment="1">
      <alignment vertical="center"/>
    </xf>
    <xf numFmtId="166" fontId="13" fillId="0" borderId="0" xfId="0" applyNumberFormat="1" applyFont="1" applyFill="1" applyBorder="1" applyAlignment="1">
      <alignment vertical="center"/>
    </xf>
    <xf numFmtId="166" fontId="13" fillId="0" borderId="0" xfId="0" applyNumberFormat="1" applyFont="1" applyFill="1" applyAlignment="1">
      <alignment vertical="center"/>
    </xf>
    <xf numFmtId="166" fontId="12" fillId="0" borderId="0" xfId="0" applyNumberFormat="1" applyFont="1" applyFill="1" applyAlignment="1">
      <alignment vertical="center"/>
    </xf>
    <xf numFmtId="166" fontId="12" fillId="4" borderId="0" xfId="0" applyNumberFormat="1" applyFont="1" applyFill="1" applyAlignment="1">
      <alignment vertical="center"/>
    </xf>
    <xf numFmtId="4" fontId="13" fillId="0" borderId="0" xfId="0" applyNumberFormat="1" applyFont="1" applyFill="1" applyAlignment="1">
      <alignment vertical="center"/>
    </xf>
    <xf numFmtId="4" fontId="12" fillId="0" borderId="0" xfId="0" applyNumberFormat="1" applyFont="1" applyFill="1" applyAlignment="1">
      <alignment vertical="center"/>
    </xf>
    <xf numFmtId="0" fontId="10" fillId="0" borderId="0" xfId="0" applyFont="1" applyAlignment="1">
      <alignment horizontal="center" vertical="center"/>
    </xf>
    <xf numFmtId="0" fontId="28" fillId="0" borderId="0" xfId="0" applyFont="1" applyAlignment="1">
      <alignment vertical="center"/>
    </xf>
    <xf numFmtId="0" fontId="30" fillId="0" borderId="0" xfId="0" applyFont="1" applyAlignment="1">
      <alignment vertical="center"/>
    </xf>
    <xf numFmtId="0" fontId="28" fillId="0" borderId="0" xfId="0" applyFont="1"/>
    <xf numFmtId="0" fontId="31" fillId="0" borderId="0" xfId="0" applyFont="1" applyFill="1"/>
    <xf numFmtId="0" fontId="27" fillId="0" borderId="0" xfId="0" applyFont="1" applyAlignment="1">
      <alignment horizontal="left" vertical="center"/>
    </xf>
    <xf numFmtId="0" fontId="28" fillId="0" borderId="0" xfId="0" applyFont="1" applyAlignment="1">
      <alignment horizontal="center" vertical="center"/>
    </xf>
    <xf numFmtId="0" fontId="29" fillId="0" borderId="0" xfId="0" applyFont="1" applyAlignment="1">
      <alignment horizontal="left" vertical="center"/>
    </xf>
    <xf numFmtId="0" fontId="30" fillId="0" borderId="0" xfId="0" applyFont="1"/>
    <xf numFmtId="0" fontId="30" fillId="0" borderId="0" xfId="0" applyFont="1" applyAlignment="1">
      <alignment horizontal="centerContinuous" vertical="center"/>
    </xf>
    <xf numFmtId="0" fontId="30" fillId="0" borderId="0" xfId="0" applyFont="1" applyAlignment="1">
      <alignment horizontal="center" vertical="center"/>
    </xf>
    <xf numFmtId="0" fontId="32" fillId="0" borderId="0" xfId="0" applyFont="1" applyAlignment="1">
      <alignment horizontal="center"/>
    </xf>
    <xf numFmtId="0" fontId="29" fillId="0" borderId="0" xfId="0" applyFont="1" applyAlignment="1">
      <alignment horizontal="center" vertical="center"/>
    </xf>
    <xf numFmtId="0" fontId="30" fillId="0" borderId="51" xfId="0" applyFont="1" applyBorder="1"/>
    <xf numFmtId="0" fontId="29" fillId="0" borderId="51" xfId="0" applyFont="1" applyBorder="1" applyAlignment="1">
      <alignment horizontal="center" vertical="center"/>
    </xf>
    <xf numFmtId="0" fontId="30" fillId="0" borderId="51" xfId="0" applyFont="1" applyBorder="1" applyAlignment="1">
      <alignment horizontal="center" vertical="center"/>
    </xf>
    <xf numFmtId="0" fontId="30" fillId="0" borderId="51" xfId="0" applyFont="1" applyBorder="1" applyAlignment="1">
      <alignment horizontal="centerContinuous" vertical="center"/>
    </xf>
    <xf numFmtId="0" fontId="30" fillId="0" borderId="0" xfId="0" applyFont="1" applyFill="1"/>
    <xf numFmtId="0" fontId="30" fillId="0" borderId="0" xfId="2" applyFont="1"/>
    <xf numFmtId="0" fontId="30" fillId="0" borderId="0" xfId="1" applyFont="1"/>
    <xf numFmtId="0" fontId="30" fillId="0" borderId="0" xfId="1" applyFont="1" applyBorder="1"/>
    <xf numFmtId="0" fontId="26" fillId="0" borderId="0" xfId="0" applyFont="1"/>
    <xf numFmtId="0" fontId="26" fillId="0" borderId="0" xfId="0" applyFont="1" applyFill="1"/>
    <xf numFmtId="0" fontId="25" fillId="0" borderId="0" xfId="0" applyFont="1" applyFill="1"/>
    <xf numFmtId="0" fontId="26" fillId="0" borderId="0" xfId="1" applyFont="1" applyFill="1"/>
    <xf numFmtId="0" fontId="27" fillId="0" borderId="0" xfId="0" applyFont="1"/>
    <xf numFmtId="0" fontId="27" fillId="0" borderId="0" xfId="0" applyFont="1" applyAlignment="1">
      <alignment vertical="center"/>
    </xf>
    <xf numFmtId="0" fontId="34" fillId="0" borderId="0" xfId="0" applyFont="1"/>
    <xf numFmtId="0" fontId="33" fillId="0" borderId="0" xfId="0" applyFont="1" applyAlignment="1">
      <alignment horizontal="left"/>
    </xf>
    <xf numFmtId="0" fontId="12" fillId="0" borderId="48" xfId="0" applyFont="1" applyBorder="1" applyAlignment="1">
      <alignment horizontal="left" vertical="center" indent="1"/>
    </xf>
    <xf numFmtId="4" fontId="13" fillId="0" borderId="34" xfId="0" applyNumberFormat="1" applyFont="1" applyBorder="1" applyAlignment="1">
      <alignment horizontal="right"/>
    </xf>
    <xf numFmtId="4" fontId="12" fillId="0" borderId="34" xfId="0" applyNumberFormat="1" applyFont="1" applyFill="1" applyBorder="1" applyAlignment="1">
      <alignment horizontal="right"/>
    </xf>
    <xf numFmtId="0" fontId="30" fillId="0" borderId="0" xfId="0" applyFont="1" applyBorder="1"/>
    <xf numFmtId="0" fontId="13" fillId="0" borderId="0" xfId="0" applyFont="1" applyBorder="1"/>
    <xf numFmtId="0" fontId="13" fillId="0" borderId="0" xfId="0" applyFont="1" applyFill="1" applyBorder="1"/>
    <xf numFmtId="4" fontId="13" fillId="0" borderId="19" xfId="0" applyNumberFormat="1" applyFont="1" applyBorder="1"/>
    <xf numFmtId="4" fontId="12" fillId="0" borderId="34" xfId="0" applyNumberFormat="1" applyFont="1" applyBorder="1" applyAlignment="1">
      <alignment horizontal="right"/>
    </xf>
    <xf numFmtId="4" fontId="12" fillId="0" borderId="34" xfId="0" applyNumberFormat="1" applyFont="1" applyFill="1" applyBorder="1"/>
    <xf numFmtId="4" fontId="13" fillId="0" borderId="60" xfId="0" applyNumberFormat="1" applyFont="1" applyBorder="1" applyAlignment="1">
      <alignment horizontal="right"/>
    </xf>
    <xf numFmtId="0" fontId="12" fillId="0" borderId="63" xfId="0" applyFont="1" applyBorder="1" applyAlignment="1">
      <alignment horizontal="left" indent="1"/>
    </xf>
    <xf numFmtId="4" fontId="13" fillId="0" borderId="63" xfId="0" applyNumberFormat="1" applyFont="1" applyBorder="1" applyAlignment="1">
      <alignment horizontal="left" indent="1"/>
    </xf>
    <xf numFmtId="4" fontId="13" fillId="0" borderId="25" xfId="0" applyNumberFormat="1" applyFont="1" applyBorder="1"/>
    <xf numFmtId="0" fontId="26" fillId="0" borderId="0" xfId="0" applyFont="1" applyBorder="1"/>
    <xf numFmtId="0" fontId="26" fillId="0" borderId="0" xfId="0" applyFont="1" applyFill="1" applyBorder="1"/>
    <xf numFmtId="4" fontId="12" fillId="0" borderId="0" xfId="0" applyNumberFormat="1" applyFont="1" applyFill="1" applyBorder="1" applyAlignment="1">
      <alignment horizontal="right"/>
    </xf>
    <xf numFmtId="4" fontId="13" fillId="0" borderId="48" xfId="0" applyNumberFormat="1" applyFont="1" applyBorder="1"/>
    <xf numFmtId="4" fontId="13" fillId="0" borderId="49" xfId="0" applyNumberFormat="1" applyFont="1" applyBorder="1"/>
    <xf numFmtId="4" fontId="13" fillId="0" borderId="63" xfId="0" applyNumberFormat="1" applyFont="1" applyBorder="1"/>
    <xf numFmtId="4" fontId="27" fillId="0" borderId="0" xfId="0" applyNumberFormat="1" applyFont="1"/>
    <xf numFmtId="4" fontId="27" fillId="0" borderId="0" xfId="0" applyNumberFormat="1" applyFont="1" applyBorder="1"/>
    <xf numFmtId="0" fontId="28" fillId="0" borderId="69" xfId="0" applyFont="1" applyBorder="1" applyAlignment="1">
      <alignment horizontal="center" vertical="center"/>
    </xf>
    <xf numFmtId="0" fontId="28" fillId="0" borderId="0" xfId="0" applyFont="1" applyBorder="1" applyAlignment="1">
      <alignment vertical="center"/>
    </xf>
    <xf numFmtId="0" fontId="21" fillId="0" borderId="0" xfId="0" applyFont="1" applyBorder="1"/>
    <xf numFmtId="0" fontId="12" fillId="3" borderId="0" xfId="0" applyFont="1" applyFill="1" applyBorder="1" applyAlignment="1">
      <alignment horizontal="center" vertical="center"/>
    </xf>
    <xf numFmtId="0" fontId="12" fillId="0" borderId="0" xfId="0" applyFont="1" applyFill="1" applyBorder="1"/>
    <xf numFmtId="0" fontId="9" fillId="0" borderId="0" xfId="0" applyFont="1" applyFill="1" applyBorder="1"/>
    <xf numFmtId="0" fontId="35" fillId="5" borderId="8" xfId="0" applyFont="1" applyFill="1" applyBorder="1" applyAlignment="1">
      <alignment horizontal="left" vertical="center"/>
    </xf>
    <xf numFmtId="0" fontId="36" fillId="5" borderId="9" xfId="0" applyFont="1" applyFill="1" applyBorder="1" applyAlignment="1">
      <alignment horizontal="center" vertical="center"/>
    </xf>
    <xf numFmtId="0" fontId="38" fillId="7" borderId="61" xfId="0" applyFont="1" applyFill="1" applyBorder="1" applyAlignment="1">
      <alignment horizontal="center"/>
    </xf>
    <xf numFmtId="0" fontId="38" fillId="7" borderId="3" xfId="0" applyFont="1" applyFill="1" applyBorder="1" applyAlignment="1">
      <alignment horizontal="center" vertical="center"/>
    </xf>
    <xf numFmtId="0" fontId="39" fillId="7" borderId="41" xfId="0" applyFont="1" applyFill="1" applyBorder="1" applyAlignment="1">
      <alignment horizontal="center" vertical="center"/>
    </xf>
    <xf numFmtId="0" fontId="39" fillId="7" borderId="5" xfId="0" applyFont="1" applyFill="1" applyBorder="1" applyAlignment="1">
      <alignment horizontal="center" vertical="center"/>
    </xf>
    <xf numFmtId="0" fontId="39" fillId="7" borderId="6" xfId="0" applyFont="1" applyFill="1" applyBorder="1" applyAlignment="1">
      <alignment horizontal="center" vertical="center"/>
    </xf>
    <xf numFmtId="0" fontId="39" fillId="7" borderId="38" xfId="0" applyFont="1" applyFill="1" applyBorder="1" applyAlignment="1">
      <alignment horizontal="center" vertical="center"/>
    </xf>
    <xf numFmtId="0" fontId="39" fillId="7" borderId="7" xfId="0" applyFont="1" applyFill="1" applyBorder="1" applyAlignment="1">
      <alignment horizontal="center" vertical="center"/>
    </xf>
    <xf numFmtId="0" fontId="40" fillId="6" borderId="16" xfId="0" applyFont="1" applyFill="1" applyBorder="1" applyAlignment="1">
      <alignment horizontal="center" vertical="center" wrapText="1"/>
    </xf>
    <xf numFmtId="0" fontId="40" fillId="6" borderId="16" xfId="0" applyFont="1" applyFill="1" applyBorder="1" applyAlignment="1">
      <alignment horizontal="left" vertical="center" wrapText="1" indent="3"/>
    </xf>
    <xf numFmtId="0" fontId="40" fillId="6" borderId="16" xfId="0" applyFont="1" applyFill="1" applyBorder="1" applyAlignment="1">
      <alignment horizontal="left" vertical="center" wrapText="1" indent="1"/>
    </xf>
    <xf numFmtId="4" fontId="40" fillId="6" borderId="16" xfId="0" applyNumberFormat="1" applyFont="1" applyFill="1" applyBorder="1" applyAlignment="1">
      <alignment horizontal="right"/>
    </xf>
    <xf numFmtId="4" fontId="40" fillId="6" borderId="34" xfId="0" applyNumberFormat="1" applyFont="1" applyFill="1" applyBorder="1" applyAlignment="1">
      <alignment horizontal="right"/>
    </xf>
    <xf numFmtId="4" fontId="40" fillId="6" borderId="16" xfId="0" applyNumberFormat="1" applyFont="1" applyFill="1" applyBorder="1"/>
    <xf numFmtId="0" fontId="41" fillId="7" borderId="6" xfId="0" applyFont="1" applyFill="1" applyBorder="1" applyAlignment="1">
      <alignment horizontal="center" vertical="center"/>
    </xf>
    <xf numFmtId="0" fontId="41" fillId="7" borderId="11" xfId="0" applyFont="1" applyFill="1" applyBorder="1" applyAlignment="1">
      <alignment horizontal="center" vertical="center"/>
    </xf>
    <xf numFmtId="0" fontId="42" fillId="7" borderId="1" xfId="0" applyFont="1" applyFill="1" applyBorder="1" applyAlignment="1">
      <alignment horizontal="center" vertical="center"/>
    </xf>
    <xf numFmtId="0" fontId="40" fillId="6" borderId="0" xfId="0" applyFont="1" applyFill="1" applyBorder="1" applyAlignment="1" applyProtection="1">
      <alignment horizontal="left" vertical="center" wrapText="1"/>
    </xf>
    <xf numFmtId="166" fontId="40" fillId="6" borderId="0" xfId="0" applyNumberFormat="1" applyFont="1" applyFill="1"/>
    <xf numFmtId="166" fontId="40" fillId="6" borderId="0" xfId="0" applyNumberFormat="1" applyFont="1" applyFill="1" applyAlignment="1">
      <alignment vertical="center"/>
    </xf>
    <xf numFmtId="0" fontId="0" fillId="0" borderId="0" xfId="0" applyFill="1"/>
    <xf numFmtId="4" fontId="13" fillId="0" borderId="16" xfId="0" applyNumberFormat="1" applyFont="1" applyFill="1" applyBorder="1" applyAlignment="1">
      <alignment horizontal="right"/>
    </xf>
    <xf numFmtId="0" fontId="13" fillId="0" borderId="16" xfId="0" applyFont="1" applyFill="1" applyBorder="1"/>
    <xf numFmtId="4" fontId="13" fillId="0" borderId="16" xfId="5" applyNumberFormat="1" applyFont="1" applyFill="1" applyBorder="1" applyAlignment="1">
      <alignment horizontal="right"/>
    </xf>
    <xf numFmtId="0" fontId="13" fillId="0" borderId="16" xfId="5" applyFont="1" applyFill="1" applyBorder="1"/>
    <xf numFmtId="4" fontId="13" fillId="0" borderId="16" xfId="5" applyNumberFormat="1" applyFont="1" applyBorder="1" applyAlignment="1">
      <alignment horizontal="right"/>
    </xf>
    <xf numFmtId="0" fontId="13" fillId="0" borderId="16" xfId="0" applyFont="1" applyFill="1" applyBorder="1" applyAlignment="1" applyProtection="1">
      <alignment horizontal="left" wrapText="1" indent="2"/>
    </xf>
    <xf numFmtId="0" fontId="44" fillId="0" borderId="16" xfId="0" applyFont="1" applyFill="1" applyBorder="1"/>
    <xf numFmtId="166" fontId="13" fillId="0" borderId="16" xfId="5" applyNumberFormat="1" applyFont="1" applyFill="1" applyBorder="1"/>
    <xf numFmtId="4" fontId="13" fillId="0" borderId="0" xfId="0" applyNumberFormat="1" applyFont="1" applyFill="1" applyBorder="1" applyAlignment="1">
      <alignment horizontal="right" vertical="center"/>
    </xf>
    <xf numFmtId="4" fontId="12" fillId="0" borderId="0" xfId="0" applyNumberFormat="1" applyFont="1" applyFill="1" applyAlignment="1">
      <alignment horizontal="right" vertical="center"/>
    </xf>
    <xf numFmtId="166" fontId="13" fillId="0" borderId="0" xfId="9" applyNumberFormat="1" applyFont="1" applyFill="1" applyBorder="1" applyAlignment="1">
      <alignment vertical="center"/>
    </xf>
    <xf numFmtId="0" fontId="13" fillId="0" borderId="0" xfId="9" applyFont="1" applyFill="1" applyBorder="1" applyAlignment="1" applyProtection="1">
      <alignment horizontal="left" vertical="center" wrapText="1"/>
    </xf>
    <xf numFmtId="43" fontId="45" fillId="0" borderId="0" xfId="8" applyFont="1" applyFill="1"/>
    <xf numFmtId="166" fontId="13" fillId="0" borderId="0" xfId="9" applyNumberFormat="1" applyFont="1" applyFill="1" applyBorder="1"/>
    <xf numFmtId="166" fontId="13" fillId="0" borderId="0" xfId="9" applyNumberFormat="1" applyFont="1" applyFill="1"/>
    <xf numFmtId="4" fontId="13" fillId="0" borderId="0" xfId="9" applyNumberFormat="1" applyFont="1" applyFill="1" applyBorder="1" applyAlignment="1">
      <alignment horizontal="right"/>
    </xf>
    <xf numFmtId="166" fontId="12" fillId="0" borderId="0" xfId="9" applyNumberFormat="1" applyFont="1" applyFill="1" applyAlignment="1">
      <alignment vertical="center"/>
    </xf>
    <xf numFmtId="4" fontId="13" fillId="0" borderId="0" xfId="9" applyNumberFormat="1" applyFont="1" applyFill="1" applyAlignment="1">
      <alignment vertical="center"/>
    </xf>
    <xf numFmtId="4" fontId="12" fillId="0" borderId="0" xfId="9" applyNumberFormat="1" applyFont="1" applyFill="1" applyAlignment="1">
      <alignment vertical="center"/>
    </xf>
    <xf numFmtId="0" fontId="20" fillId="0" borderId="0" xfId="9" applyFont="1" applyAlignment="1">
      <alignment vertical="center"/>
    </xf>
    <xf numFmtId="0" fontId="21" fillId="0" borderId="0" xfId="9" applyFont="1" applyAlignment="1">
      <alignment vertical="center"/>
    </xf>
    <xf numFmtId="0" fontId="4" fillId="0" borderId="0" xfId="9" applyFont="1"/>
    <xf numFmtId="0" fontId="27" fillId="0" borderId="0" xfId="9" applyFont="1"/>
    <xf numFmtId="0" fontId="11" fillId="0" borderId="0" xfId="9" applyFont="1"/>
    <xf numFmtId="0" fontId="27" fillId="0" borderId="0" xfId="9" applyFont="1" applyAlignment="1">
      <alignment vertical="center"/>
    </xf>
    <xf numFmtId="0" fontId="9" fillId="0" borderId="0" xfId="9" applyFont="1" applyAlignment="1">
      <alignment vertical="center"/>
    </xf>
    <xf numFmtId="0" fontId="5" fillId="0" borderId="0" xfId="9" applyFont="1"/>
    <xf numFmtId="0" fontId="15" fillId="0" borderId="0" xfId="9" applyFont="1" applyAlignment="1">
      <alignment vertical="center"/>
    </xf>
    <xf numFmtId="0" fontId="27" fillId="8" borderId="1" xfId="9" applyFont="1" applyFill="1" applyBorder="1" applyAlignment="1">
      <alignment horizontal="center" vertical="center"/>
    </xf>
    <xf numFmtId="0" fontId="13" fillId="0" borderId="0" xfId="9" applyFont="1" applyFill="1"/>
    <xf numFmtId="0" fontId="12" fillId="0" borderId="0" xfId="9" applyFont="1" applyFill="1" applyBorder="1" applyAlignment="1" applyProtection="1">
      <alignment horizontal="center" vertical="center" wrapText="1"/>
    </xf>
    <xf numFmtId="166" fontId="12" fillId="0" borderId="0" xfId="9" applyNumberFormat="1" applyFont="1" applyFill="1"/>
    <xf numFmtId="4" fontId="13" fillId="0" borderId="0" xfId="9" applyNumberFormat="1" applyFont="1" applyFill="1"/>
    <xf numFmtId="43" fontId="12" fillId="0" borderId="0" xfId="10" applyFont="1" applyFill="1"/>
    <xf numFmtId="43" fontId="13" fillId="0" borderId="0" xfId="9" applyNumberFormat="1" applyFont="1" applyFill="1"/>
    <xf numFmtId="0" fontId="12" fillId="4" borderId="0" xfId="9" applyFont="1" applyFill="1" applyBorder="1" applyAlignment="1" applyProtection="1">
      <alignment horizontal="left" vertical="center" wrapText="1"/>
    </xf>
    <xf numFmtId="166" fontId="12" fillId="4" borderId="0" xfId="9" applyNumberFormat="1" applyFont="1" applyFill="1"/>
    <xf numFmtId="0" fontId="12" fillId="0" borderId="0" xfId="9" applyFont="1" applyFill="1" applyBorder="1" applyAlignment="1" applyProtection="1">
      <alignment wrapText="1"/>
    </xf>
    <xf numFmtId="166" fontId="12" fillId="0" borderId="0" xfId="9" applyNumberFormat="1" applyFont="1" applyFill="1" applyBorder="1" applyAlignment="1">
      <alignment vertical="center"/>
    </xf>
    <xf numFmtId="0" fontId="12" fillId="0" borderId="0" xfId="9" applyFont="1" applyFill="1"/>
    <xf numFmtId="0" fontId="13" fillId="0" borderId="0" xfId="9" applyFont="1"/>
    <xf numFmtId="0" fontId="12" fillId="0" borderId="0" xfId="9" applyFont="1" applyFill="1" applyBorder="1" applyAlignment="1" applyProtection="1">
      <alignment horizontal="left" vertical="center" wrapText="1"/>
    </xf>
    <xf numFmtId="0" fontId="12" fillId="0" borderId="0" xfId="9" applyFont="1" applyFill="1" applyAlignment="1">
      <alignment horizontal="left" wrapText="1" indent="2"/>
    </xf>
    <xf numFmtId="166" fontId="12" fillId="0" borderId="0" xfId="9" applyNumberFormat="1" applyFont="1" applyFill="1" applyBorder="1"/>
    <xf numFmtId="0" fontId="13" fillId="0" borderId="0" xfId="9" applyFont="1" applyFill="1" applyBorder="1" applyAlignment="1" applyProtection="1">
      <alignment horizontal="left" wrapText="1" indent="2"/>
    </xf>
    <xf numFmtId="0" fontId="12" fillId="0" borderId="0" xfId="9" applyFont="1" applyFill="1" applyAlignment="1">
      <alignment horizontal="left" vertical="center" wrapText="1"/>
    </xf>
    <xf numFmtId="166" fontId="13" fillId="0" borderId="0" xfId="9" applyNumberFormat="1" applyFont="1" applyFill="1" applyAlignment="1">
      <alignment vertical="center"/>
    </xf>
    <xf numFmtId="0" fontId="13" fillId="0" borderId="0" xfId="9" quotePrefix="1" applyFont="1" applyFill="1" applyBorder="1" applyAlignment="1" applyProtection="1">
      <alignment horizontal="left" vertical="center" wrapText="1"/>
    </xf>
    <xf numFmtId="0" fontId="12" fillId="0" borderId="0" xfId="9" quotePrefix="1" applyFont="1" applyFill="1" applyBorder="1" applyAlignment="1" applyProtection="1">
      <alignment horizontal="left" vertical="center" wrapText="1"/>
    </xf>
    <xf numFmtId="166" fontId="12" fillId="4" borderId="0" xfId="9" applyNumberFormat="1" applyFont="1" applyFill="1" applyAlignment="1">
      <alignment vertical="center"/>
    </xf>
    <xf numFmtId="0" fontId="12" fillId="0" borderId="17" xfId="9" applyFont="1" applyFill="1" applyBorder="1" applyAlignment="1" applyProtection="1">
      <alignment horizontal="left" vertical="center" wrapText="1"/>
    </xf>
    <xf numFmtId="4" fontId="13" fillId="0" borderId="17" xfId="9" applyNumberFormat="1" applyFont="1" applyFill="1" applyBorder="1" applyAlignment="1">
      <alignment vertical="center"/>
    </xf>
    <xf numFmtId="166" fontId="8" fillId="0" borderId="0" xfId="9" applyNumberFormat="1" applyFont="1" applyFill="1"/>
    <xf numFmtId="0" fontId="8" fillId="0" borderId="0" xfId="9" applyFont="1" applyFill="1"/>
    <xf numFmtId="0" fontId="8" fillId="0" borderId="0" xfId="9" applyFont="1"/>
    <xf numFmtId="0" fontId="13" fillId="0" borderId="0" xfId="9" applyFont="1" applyAlignment="1">
      <alignment vertical="center"/>
    </xf>
    <xf numFmtId="4" fontId="13" fillId="0" borderId="0" xfId="9" applyNumberFormat="1" applyFont="1" applyAlignment="1">
      <alignment vertical="center"/>
    </xf>
    <xf numFmtId="0" fontId="46" fillId="0" borderId="0" xfId="9" applyFont="1" applyAlignment="1">
      <alignment vertical="center"/>
    </xf>
    <xf numFmtId="4" fontId="47" fillId="0" borderId="0" xfId="9" applyNumberFormat="1" applyFont="1" applyAlignment="1">
      <alignment vertical="center"/>
    </xf>
    <xf numFmtId="0" fontId="46" fillId="0" borderId="0" xfId="9" applyFont="1"/>
    <xf numFmtId="4" fontId="3" fillId="0" borderId="0" xfId="9" applyNumberFormat="1" applyFont="1" applyAlignment="1">
      <alignment vertical="center"/>
    </xf>
    <xf numFmtId="4" fontId="46" fillId="0" borderId="0" xfId="9" applyNumberFormat="1" applyFont="1" applyAlignment="1">
      <alignment vertical="center"/>
    </xf>
    <xf numFmtId="4" fontId="8" fillId="0" borderId="0" xfId="9" applyNumberFormat="1" applyFont="1"/>
    <xf numFmtId="0" fontId="46" fillId="0" borderId="48" xfId="9" applyFont="1" applyBorder="1" applyAlignment="1">
      <alignment vertical="center"/>
    </xf>
    <xf numFmtId="4" fontId="47" fillId="0" borderId="48" xfId="9" applyNumberFormat="1" applyFont="1" applyBorder="1" applyAlignment="1">
      <alignment vertical="center"/>
    </xf>
    <xf numFmtId="0" fontId="46" fillId="0" borderId="0" xfId="9" applyFont="1" applyBorder="1" applyAlignment="1">
      <alignment vertical="top"/>
    </xf>
    <xf numFmtId="4" fontId="48" fillId="0" borderId="0" xfId="9" applyNumberFormat="1" applyFont="1" applyAlignment="1">
      <alignment vertical="center"/>
    </xf>
    <xf numFmtId="0" fontId="48" fillId="0" borderId="0" xfId="9" applyFont="1" applyAlignment="1">
      <alignment vertical="center"/>
    </xf>
    <xf numFmtId="4" fontId="5" fillId="0" borderId="0" xfId="9" applyNumberFormat="1" applyFont="1"/>
    <xf numFmtId="0" fontId="49" fillId="0" borderId="0" xfId="9" applyFont="1" applyAlignment="1">
      <alignment vertical="top"/>
    </xf>
    <xf numFmtId="4" fontId="18" fillId="0" borderId="0" xfId="0" applyNumberFormat="1" applyFont="1"/>
    <xf numFmtId="0" fontId="28" fillId="0" borderId="69" xfId="0" applyFont="1" applyBorder="1" applyAlignment="1">
      <alignment horizontal="center" vertical="center"/>
    </xf>
    <xf numFmtId="0" fontId="13" fillId="0" borderId="10" xfId="0" applyFont="1" applyBorder="1" applyAlignment="1">
      <alignment horizontal="justify" vertical="top" wrapText="1"/>
    </xf>
    <xf numFmtId="43" fontId="13" fillId="0" borderId="10" xfId="8" applyFont="1" applyBorder="1" applyAlignment="1">
      <alignment vertical="center"/>
    </xf>
    <xf numFmtId="43" fontId="13" fillId="0" borderId="12" xfId="8" applyFont="1" applyBorder="1" applyAlignment="1">
      <alignment vertical="center"/>
    </xf>
    <xf numFmtId="43" fontId="13" fillId="0" borderId="13" xfId="8" applyFont="1" applyBorder="1" applyAlignment="1">
      <alignment vertical="center"/>
    </xf>
    <xf numFmtId="40" fontId="13" fillId="0" borderId="14" xfId="0" applyNumberFormat="1" applyFont="1" applyBorder="1" applyAlignment="1">
      <alignment horizontal="center" vertical="center"/>
    </xf>
    <xf numFmtId="4" fontId="13" fillId="0" borderId="13" xfId="0" applyNumberFormat="1" applyFont="1" applyBorder="1" applyAlignment="1">
      <alignment vertical="center"/>
    </xf>
    <xf numFmtId="2" fontId="13" fillId="0" borderId="12" xfId="0" applyNumberFormat="1" applyFont="1" applyBorder="1" applyAlignment="1">
      <alignment horizontal="center" vertical="center"/>
    </xf>
    <xf numFmtId="2" fontId="13" fillId="0" borderId="15" xfId="0" applyNumberFormat="1" applyFont="1" applyBorder="1" applyAlignment="1">
      <alignment horizontal="center" vertical="center"/>
    </xf>
    <xf numFmtId="4" fontId="13" fillId="0" borderId="10" xfId="0" applyNumberFormat="1" applyFont="1" applyBorder="1" applyAlignment="1">
      <alignment vertical="center"/>
    </xf>
    <xf numFmtId="2" fontId="13" fillId="0" borderId="10" xfId="0" applyNumberFormat="1" applyFont="1" applyBorder="1" applyAlignment="1">
      <alignment horizontal="center" vertical="center"/>
    </xf>
    <xf numFmtId="0" fontId="9" fillId="0" borderId="0" xfId="1" applyFont="1" applyAlignment="1"/>
    <xf numFmtId="4" fontId="26" fillId="0" borderId="0" xfId="0" applyNumberFormat="1" applyFont="1" applyFill="1"/>
    <xf numFmtId="165" fontId="53" fillId="0" borderId="23" xfId="1" applyNumberFormat="1" applyFont="1" applyFill="1" applyBorder="1" applyAlignment="1">
      <alignment horizontal="center" vertical="center" wrapText="1"/>
    </xf>
    <xf numFmtId="43" fontId="53" fillId="0" borderId="29" xfId="8" applyFont="1" applyFill="1" applyBorder="1" applyAlignment="1">
      <alignment horizontal="right" vertical="center"/>
    </xf>
    <xf numFmtId="43" fontId="54" fillId="0" borderId="30" xfId="8" applyFont="1" applyFill="1" applyBorder="1" applyAlignment="1">
      <alignment horizontal="right"/>
    </xf>
    <xf numFmtId="165" fontId="53" fillId="0" borderId="24" xfId="1" applyNumberFormat="1" applyFont="1" applyFill="1" applyBorder="1" applyAlignment="1">
      <alignment horizontal="center" vertical="center" wrapText="1"/>
    </xf>
    <xf numFmtId="43" fontId="53" fillId="0" borderId="18" xfId="8" applyFont="1" applyFill="1" applyBorder="1" applyAlignment="1">
      <alignment horizontal="right" vertical="center"/>
    </xf>
    <xf numFmtId="43" fontId="54" fillId="0" borderId="9" xfId="8" applyFont="1" applyFill="1" applyBorder="1" applyAlignment="1">
      <alignment horizontal="right" vertical="center"/>
    </xf>
    <xf numFmtId="165" fontId="53" fillId="0" borderId="25" xfId="1" applyNumberFormat="1" applyFont="1" applyFill="1" applyBorder="1" applyAlignment="1">
      <alignment horizontal="center" vertical="center" wrapText="1"/>
    </xf>
    <xf numFmtId="43" fontId="53" fillId="0" borderId="19" xfId="8" applyFont="1" applyFill="1" applyBorder="1" applyAlignment="1">
      <alignment horizontal="right" vertical="center"/>
    </xf>
    <xf numFmtId="43" fontId="54" fillId="0" borderId="8" xfId="8" applyFont="1" applyFill="1" applyBorder="1" applyAlignment="1">
      <alignment horizontal="right"/>
    </xf>
    <xf numFmtId="165" fontId="53" fillId="0" borderId="26" xfId="1" applyNumberFormat="1" applyFont="1" applyFill="1" applyBorder="1" applyAlignment="1">
      <alignment horizontal="center" vertical="center" wrapText="1"/>
    </xf>
    <xf numFmtId="43" fontId="53" fillId="0" borderId="20" xfId="8" applyFont="1" applyFill="1" applyBorder="1" applyAlignment="1">
      <alignment horizontal="right" vertical="center"/>
    </xf>
    <xf numFmtId="43" fontId="54" fillId="0" borderId="31" xfId="8" applyFont="1" applyFill="1" applyBorder="1" applyAlignment="1">
      <alignment horizontal="right" vertical="center"/>
    </xf>
    <xf numFmtId="43" fontId="53" fillId="0" borderId="21" xfId="8" applyFont="1" applyFill="1" applyBorder="1" applyAlignment="1">
      <alignment horizontal="right" vertical="center"/>
    </xf>
    <xf numFmtId="43" fontId="54" fillId="0" borderId="32" xfId="8" applyFont="1" applyFill="1" applyBorder="1" applyAlignment="1">
      <alignment horizontal="right"/>
    </xf>
    <xf numFmtId="0" fontId="50" fillId="0" borderId="0" xfId="1" applyFont="1"/>
    <xf numFmtId="0" fontId="50" fillId="0" borderId="0" xfId="1" applyFont="1" applyBorder="1"/>
    <xf numFmtId="0" fontId="50" fillId="0" borderId="0" xfId="1" applyFont="1" applyFill="1"/>
    <xf numFmtId="0" fontId="50" fillId="0" borderId="0" xfId="1" applyFont="1" applyFill="1" applyBorder="1"/>
    <xf numFmtId="0" fontId="26" fillId="0" borderId="0" xfId="0" applyFont="1" applyBorder="1" applyAlignment="1">
      <alignment vertical="center"/>
    </xf>
    <xf numFmtId="0" fontId="26" fillId="0" borderId="0" xfId="0" applyFont="1" applyBorder="1" applyAlignment="1">
      <alignment horizontal="center" vertical="center"/>
    </xf>
    <xf numFmtId="4" fontId="25" fillId="0" borderId="0" xfId="0" applyNumberFormat="1" applyFont="1" applyBorder="1"/>
    <xf numFmtId="0" fontId="25" fillId="0" borderId="0" xfId="0" applyFont="1" applyBorder="1"/>
    <xf numFmtId="0" fontId="55" fillId="0" borderId="0" xfId="2" applyFont="1"/>
    <xf numFmtId="0" fontId="55" fillId="0" borderId="0" xfId="2" applyFont="1" applyBorder="1" applyAlignment="1">
      <alignment horizontal="right"/>
    </xf>
    <xf numFmtId="0" fontId="54" fillId="0" borderId="0" xfId="2" applyFont="1"/>
    <xf numFmtId="0" fontId="55" fillId="0" borderId="0" xfId="0" applyFont="1" applyAlignment="1">
      <alignment horizontal="left" vertical="center"/>
    </xf>
    <xf numFmtId="0" fontId="56" fillId="0" borderId="0" xfId="2" applyFont="1"/>
    <xf numFmtId="0" fontId="56" fillId="0" borderId="0" xfId="2" applyFont="1" applyBorder="1"/>
    <xf numFmtId="0" fontId="53" fillId="0" borderId="0" xfId="2" applyFont="1"/>
    <xf numFmtId="0" fontId="56" fillId="0" borderId="0" xfId="0" applyFont="1"/>
    <xf numFmtId="0" fontId="56" fillId="0" borderId="0" xfId="2" applyFont="1" applyAlignment="1">
      <alignment horizontal="center"/>
    </xf>
    <xf numFmtId="0" fontId="37" fillId="7" borderId="28" xfId="1" applyFont="1" applyFill="1" applyBorder="1" applyAlignment="1">
      <alignment horizontal="center" vertical="center" wrapText="1"/>
    </xf>
    <xf numFmtId="0" fontId="37" fillId="7" borderId="27" xfId="1" applyFont="1" applyFill="1" applyBorder="1" applyAlignment="1">
      <alignment horizontal="center" vertical="center" wrapText="1"/>
    </xf>
    <xf numFmtId="166" fontId="57" fillId="6" borderId="0" xfId="0" applyNumberFormat="1" applyFont="1" applyFill="1" applyAlignment="1">
      <alignment vertical="center"/>
    </xf>
    <xf numFmtId="43" fontId="17" fillId="0" borderId="0" xfId="8" applyFont="1" applyFill="1"/>
    <xf numFmtId="0" fontId="38" fillId="7" borderId="39" xfId="0" applyFont="1" applyFill="1" applyBorder="1" applyAlignment="1">
      <alignment horizontal="center"/>
    </xf>
    <xf numFmtId="0" fontId="38" fillId="7" borderId="36" xfId="0" applyFont="1" applyFill="1" applyBorder="1" applyAlignment="1">
      <alignment horizontal="center"/>
    </xf>
    <xf numFmtId="0" fontId="38" fillId="7" borderId="8" xfId="0" applyFont="1" applyFill="1" applyBorder="1" applyAlignment="1">
      <alignment horizontal="center" vertical="center" wrapText="1"/>
    </xf>
    <xf numFmtId="0" fontId="38" fillId="7" borderId="16" xfId="0" applyFont="1" applyFill="1" applyBorder="1" applyAlignment="1">
      <alignment horizontal="center" vertical="center" wrapText="1"/>
    </xf>
    <xf numFmtId="0" fontId="38" fillId="7" borderId="9" xfId="0" applyFont="1" applyFill="1" applyBorder="1" applyAlignment="1">
      <alignment horizontal="center" vertical="center" wrapText="1"/>
    </xf>
    <xf numFmtId="0" fontId="37" fillId="6" borderId="25" xfId="0" applyFont="1" applyFill="1" applyBorder="1" applyAlignment="1">
      <alignment horizontal="center" vertical="center"/>
    </xf>
    <xf numFmtId="0" fontId="37" fillId="6" borderId="2" xfId="0" applyFont="1" applyFill="1" applyBorder="1" applyAlignment="1">
      <alignment horizontal="center" vertical="center"/>
    </xf>
    <xf numFmtId="0" fontId="37" fillId="6" borderId="19" xfId="0" applyFont="1" applyFill="1" applyBorder="1" applyAlignment="1">
      <alignment horizontal="center" vertical="center"/>
    </xf>
    <xf numFmtId="0" fontId="35" fillId="6" borderId="24" xfId="0" applyFont="1" applyFill="1" applyBorder="1" applyAlignment="1"/>
    <xf numFmtId="0" fontId="35" fillId="6" borderId="51" xfId="0" applyFont="1" applyFill="1" applyBorder="1" applyAlignment="1"/>
    <xf numFmtId="0" fontId="35" fillId="6" borderId="60" xfId="0" applyFont="1" applyFill="1" applyBorder="1" applyAlignment="1"/>
    <xf numFmtId="0" fontId="28" fillId="0" borderId="69" xfId="0" applyFont="1" applyBorder="1" applyAlignment="1">
      <alignment horizontal="center" vertical="center"/>
    </xf>
    <xf numFmtId="0" fontId="30" fillId="0" borderId="0" xfId="0" applyFont="1" applyAlignment="1">
      <alignment horizontal="right" vertical="center"/>
    </xf>
    <xf numFmtId="0" fontId="29" fillId="0" borderId="0" xfId="0" applyFont="1" applyAlignment="1">
      <alignment horizontal="right" vertical="center"/>
    </xf>
    <xf numFmtId="0" fontId="39" fillId="7" borderId="62" xfId="0" applyFont="1" applyFill="1" applyBorder="1" applyAlignment="1">
      <alignment horizontal="center" vertical="center" wrapText="1"/>
    </xf>
    <xf numFmtId="0" fontId="39" fillId="7" borderId="9" xfId="0" applyFont="1" applyFill="1" applyBorder="1" applyAlignment="1">
      <alignment horizontal="center" vertical="center" wrapText="1"/>
    </xf>
    <xf numFmtId="0" fontId="39" fillId="7" borderId="59" xfId="0" applyFont="1" applyFill="1" applyBorder="1" applyAlignment="1">
      <alignment horizontal="center" vertical="center" wrapText="1"/>
    </xf>
    <xf numFmtId="0" fontId="39" fillId="7" borderId="58" xfId="0" applyFont="1" applyFill="1" applyBorder="1" applyAlignment="1">
      <alignment horizontal="center" vertical="center" wrapText="1"/>
    </xf>
    <xf numFmtId="0" fontId="39" fillId="7" borderId="37" xfId="0" applyFont="1" applyFill="1" applyBorder="1" applyAlignment="1">
      <alignment horizontal="center" vertical="center" wrapText="1"/>
    </xf>
    <xf numFmtId="0" fontId="39" fillId="7" borderId="38" xfId="0" applyFont="1" applyFill="1" applyBorder="1" applyAlignment="1">
      <alignment horizontal="center" vertical="center" wrapText="1"/>
    </xf>
    <xf numFmtId="0" fontId="39" fillId="7" borderId="4" xfId="0" applyFont="1" applyFill="1" applyBorder="1" applyAlignment="1">
      <alignment horizontal="center" vertical="center"/>
    </xf>
    <xf numFmtId="0" fontId="39" fillId="7" borderId="55" xfId="0" applyFont="1" applyFill="1" applyBorder="1" applyAlignment="1">
      <alignment horizontal="center" vertical="center"/>
    </xf>
    <xf numFmtId="0" fontId="39" fillId="7" borderId="53" xfId="0" applyFont="1" applyFill="1" applyBorder="1" applyAlignment="1">
      <alignment horizontal="center" vertical="center" wrapText="1"/>
    </xf>
    <xf numFmtId="0" fontId="39" fillId="7" borderId="54" xfId="0" applyFont="1" applyFill="1" applyBorder="1" applyAlignment="1">
      <alignment horizontal="center" vertical="center" wrapText="1"/>
    </xf>
    <xf numFmtId="0" fontId="38" fillId="7" borderId="35" xfId="0" applyFont="1" applyFill="1" applyBorder="1" applyAlignment="1">
      <alignment horizontal="center"/>
    </xf>
    <xf numFmtId="0" fontId="30" fillId="0" borderId="0" xfId="0" applyFont="1" applyAlignment="1">
      <alignment horizontal="left" vertical="top"/>
    </xf>
    <xf numFmtId="0" fontId="12" fillId="0" borderId="25" xfId="0" applyFont="1" applyBorder="1" applyAlignment="1">
      <alignment horizontal="left" vertical="top"/>
    </xf>
    <xf numFmtId="0" fontId="12" fillId="0" borderId="2" xfId="0" applyFont="1" applyBorder="1" applyAlignment="1">
      <alignment horizontal="left" vertical="top"/>
    </xf>
    <xf numFmtId="0" fontId="12" fillId="0" borderId="19" xfId="0" applyFont="1" applyBorder="1" applyAlignment="1">
      <alignment horizontal="left" vertical="top"/>
    </xf>
    <xf numFmtId="0" fontId="12" fillId="0" borderId="24" xfId="0" applyFont="1" applyBorder="1" applyAlignment="1">
      <alignment horizontal="left" vertical="top"/>
    </xf>
    <xf numFmtId="0" fontId="12" fillId="0" borderId="51" xfId="0" applyFont="1" applyBorder="1" applyAlignment="1">
      <alignment horizontal="left" vertical="top"/>
    </xf>
    <xf numFmtId="0" fontId="12" fillId="0" borderId="60" xfId="0" applyFont="1" applyBorder="1" applyAlignment="1">
      <alignment horizontal="left" vertical="top"/>
    </xf>
    <xf numFmtId="0" fontId="41" fillId="7" borderId="8" xfId="0" applyFont="1" applyFill="1" applyBorder="1" applyAlignment="1">
      <alignment horizontal="center" vertical="center"/>
    </xf>
    <xf numFmtId="0" fontId="41" fillId="7" borderId="16" xfId="0" applyFont="1" applyFill="1" applyBorder="1" applyAlignment="1">
      <alignment horizontal="center" vertical="center"/>
    </xf>
    <xf numFmtId="0" fontId="41" fillId="7" borderId="9" xfId="0" applyFont="1" applyFill="1" applyBorder="1" applyAlignment="1">
      <alignment horizontal="center" vertical="center"/>
    </xf>
    <xf numFmtId="0" fontId="41" fillId="7" borderId="66" xfId="0" applyFont="1" applyFill="1" applyBorder="1" applyAlignment="1">
      <alignment horizontal="center" vertical="center"/>
    </xf>
    <xf numFmtId="0" fontId="41" fillId="7" borderId="42" xfId="0" applyFont="1" applyFill="1" applyBorder="1" applyAlignment="1">
      <alignment horizontal="center" vertical="center"/>
    </xf>
    <xf numFmtId="0" fontId="41" fillId="7" borderId="43" xfId="0" applyFont="1" applyFill="1" applyBorder="1" applyAlignment="1">
      <alignment horizontal="center" vertical="center"/>
    </xf>
    <xf numFmtId="0" fontId="41" fillId="7" borderId="64" xfId="0" applyFont="1" applyFill="1" applyBorder="1" applyAlignment="1">
      <alignment horizontal="center" vertical="center"/>
    </xf>
    <xf numFmtId="0" fontId="41" fillId="7" borderId="40" xfId="0" applyFont="1" applyFill="1" applyBorder="1" applyAlignment="1">
      <alignment horizontal="center" vertical="center"/>
    </xf>
    <xf numFmtId="0" fontId="41" fillId="7" borderId="6" xfId="0" applyFont="1" applyFill="1" applyBorder="1" applyAlignment="1">
      <alignment horizontal="center" vertical="center"/>
    </xf>
    <xf numFmtId="0" fontId="41" fillId="7" borderId="40" xfId="0" applyFont="1" applyFill="1" applyBorder="1" applyAlignment="1">
      <alignment horizontal="center" vertical="center" wrapText="1"/>
    </xf>
    <xf numFmtId="0" fontId="41" fillId="7" borderId="6" xfId="0" applyFont="1" applyFill="1" applyBorder="1" applyAlignment="1">
      <alignment horizontal="center" vertical="center" wrapText="1"/>
    </xf>
    <xf numFmtId="0" fontId="41" fillId="7" borderId="42" xfId="0" applyFont="1" applyFill="1" applyBorder="1" applyAlignment="1">
      <alignment horizontal="center" vertical="center" wrapText="1"/>
    </xf>
    <xf numFmtId="0" fontId="41" fillId="7" borderId="43" xfId="0" applyFont="1" applyFill="1" applyBorder="1" applyAlignment="1">
      <alignment horizontal="center" vertical="center" wrapText="1"/>
    </xf>
    <xf numFmtId="0" fontId="41" fillId="7" borderId="41" xfId="0" applyFont="1" applyFill="1" applyBorder="1" applyAlignment="1">
      <alignment horizontal="center" vertical="center" wrapText="1"/>
    </xf>
    <xf numFmtId="0" fontId="41" fillId="7" borderId="67" xfId="0" applyFont="1" applyFill="1" applyBorder="1" applyAlignment="1">
      <alignment horizontal="center" vertical="center" wrapText="1"/>
    </xf>
    <xf numFmtId="0" fontId="41" fillId="7" borderId="68" xfId="0" applyFont="1" applyFill="1" applyBorder="1" applyAlignment="1">
      <alignment horizontal="center" vertical="center" wrapText="1"/>
    </xf>
    <xf numFmtId="0" fontId="41" fillId="7" borderId="41" xfId="0" applyFont="1" applyFill="1" applyBorder="1" applyAlignment="1">
      <alignment horizontal="center" vertical="center"/>
    </xf>
    <xf numFmtId="0" fontId="41" fillId="7" borderId="55" xfId="0" applyFont="1" applyFill="1" applyBorder="1" applyAlignment="1">
      <alignment horizontal="center" vertical="center" wrapText="1"/>
    </xf>
    <xf numFmtId="0" fontId="41" fillId="7" borderId="65" xfId="0" applyFont="1" applyFill="1" applyBorder="1" applyAlignment="1">
      <alignment horizontal="center" vertical="center" wrapText="1"/>
    </xf>
    <xf numFmtId="0" fontId="54" fillId="0" borderId="10" xfId="1" applyNumberFormat="1" applyFont="1" applyFill="1" applyBorder="1" applyAlignment="1">
      <alignment horizontal="center" vertical="center" textRotation="90" readingOrder="1"/>
    </xf>
    <xf numFmtId="0" fontId="54" fillId="0" borderId="44" xfId="1" applyNumberFormat="1" applyFont="1" applyFill="1" applyBorder="1" applyAlignment="1">
      <alignment horizontal="center" vertical="center" textRotation="90" readingOrder="1"/>
    </xf>
    <xf numFmtId="165" fontId="53" fillId="0" borderId="23" xfId="1" applyNumberFormat="1" applyFont="1" applyFill="1" applyBorder="1" applyAlignment="1">
      <alignment horizontal="justify" vertical="top" wrapText="1"/>
    </xf>
    <xf numFmtId="0" fontId="53" fillId="0" borderId="29" xfId="0" applyFont="1" applyBorder="1" applyAlignment="1">
      <alignment horizontal="justify" vertical="top" wrapText="1"/>
    </xf>
    <xf numFmtId="165" fontId="53" fillId="0" borderId="50" xfId="1" applyNumberFormat="1" applyFont="1" applyFill="1" applyBorder="1" applyAlignment="1">
      <alignment horizontal="justify" vertical="top" wrapText="1"/>
    </xf>
    <xf numFmtId="0" fontId="53" fillId="0" borderId="60" xfId="0" applyFont="1" applyBorder="1" applyAlignment="1">
      <alignment horizontal="justify" vertical="top" wrapText="1"/>
    </xf>
    <xf numFmtId="167" fontId="54" fillId="0" borderId="45" xfId="1" applyNumberFormat="1" applyFont="1" applyFill="1" applyBorder="1" applyAlignment="1">
      <alignment horizontal="center" vertical="center" textRotation="90" readingOrder="1"/>
    </xf>
    <xf numFmtId="167" fontId="54" fillId="0" borderId="10" xfId="1" applyNumberFormat="1" applyFont="1" applyFill="1" applyBorder="1" applyAlignment="1">
      <alignment horizontal="center" vertical="center" textRotation="90" readingOrder="1"/>
    </xf>
    <xf numFmtId="165" fontId="53" fillId="0" borderId="56" xfId="1" applyNumberFormat="1" applyFont="1" applyFill="1" applyBorder="1" applyAlignment="1">
      <alignment horizontal="center"/>
    </xf>
    <xf numFmtId="165" fontId="53" fillId="0" borderId="50" xfId="1" applyNumberFormat="1" applyFont="1" applyFill="1" applyBorder="1" applyAlignment="1">
      <alignment horizontal="center"/>
    </xf>
    <xf numFmtId="165" fontId="53" fillId="0" borderId="25" xfId="1" applyNumberFormat="1" applyFont="1" applyFill="1" applyBorder="1" applyAlignment="1">
      <alignment horizontal="center"/>
    </xf>
    <xf numFmtId="165" fontId="53" fillId="0" borderId="26" xfId="1" applyNumberFormat="1" applyFont="1" applyFill="1" applyBorder="1" applyAlignment="1">
      <alignment horizontal="center"/>
    </xf>
    <xf numFmtId="165" fontId="53" fillId="0" borderId="19" xfId="1" applyNumberFormat="1" applyFont="1" applyFill="1" applyBorder="1" applyAlignment="1">
      <alignment horizontal="center"/>
    </xf>
    <xf numFmtId="165" fontId="53" fillId="0" borderId="20" xfId="1" applyNumberFormat="1" applyFont="1" applyFill="1" applyBorder="1" applyAlignment="1">
      <alignment horizontal="center"/>
    </xf>
    <xf numFmtId="165" fontId="53" fillId="0" borderId="21" xfId="1" applyNumberFormat="1" applyFont="1" applyFill="1" applyBorder="1" applyAlignment="1">
      <alignment horizontal="center"/>
    </xf>
    <xf numFmtId="165" fontId="53" fillId="0" borderId="52" xfId="1" applyNumberFormat="1" applyFont="1" applyFill="1" applyBorder="1" applyAlignment="1">
      <alignment horizontal="center"/>
    </xf>
    <xf numFmtId="165" fontId="53" fillId="0" borderId="29" xfId="1" applyNumberFormat="1" applyFont="1" applyFill="1" applyBorder="1" applyAlignment="1">
      <alignment horizontal="justify" vertical="top" wrapText="1"/>
    </xf>
    <xf numFmtId="165" fontId="53" fillId="0" borderId="57" xfId="1" applyNumberFormat="1" applyFont="1" applyFill="1" applyBorder="1" applyAlignment="1">
      <alignment horizontal="justify" vertical="top" wrapText="1"/>
    </xf>
    <xf numFmtId="165" fontId="53" fillId="0" borderId="22" xfId="1" applyNumberFormat="1" applyFont="1" applyFill="1" applyBorder="1" applyAlignment="1">
      <alignment horizontal="justify" vertical="top" wrapText="1"/>
    </xf>
    <xf numFmtId="0" fontId="37" fillId="7" borderId="46" xfId="1" applyFont="1" applyFill="1" applyBorder="1" applyAlignment="1">
      <alignment horizontal="center" vertical="center"/>
    </xf>
    <xf numFmtId="0" fontId="37" fillId="7" borderId="0" xfId="1" applyFont="1" applyFill="1" applyBorder="1" applyAlignment="1">
      <alignment horizontal="center" vertical="center"/>
    </xf>
    <xf numFmtId="0" fontId="37" fillId="7" borderId="27" xfId="1" applyFont="1" applyFill="1" applyBorder="1" applyAlignment="1">
      <alignment horizontal="center" vertical="center"/>
    </xf>
    <xf numFmtId="0" fontId="53" fillId="0" borderId="30" xfId="1" applyFont="1" applyFill="1" applyBorder="1" applyAlignment="1" applyProtection="1">
      <alignment horizontal="center" vertical="center" wrapText="1"/>
    </xf>
    <xf numFmtId="0" fontId="53" fillId="0" borderId="16" xfId="1" applyFont="1" applyFill="1" applyBorder="1" applyAlignment="1" applyProtection="1">
      <alignment horizontal="center" vertical="center" wrapText="1"/>
    </xf>
    <xf numFmtId="0" fontId="53" fillId="0" borderId="33" xfId="1" applyFont="1" applyFill="1" applyBorder="1" applyAlignment="1" applyProtection="1">
      <alignment horizontal="center" vertical="center" wrapText="1"/>
    </xf>
    <xf numFmtId="0" fontId="53" fillId="0" borderId="32" xfId="1" applyFont="1" applyFill="1" applyBorder="1" applyAlignment="1" applyProtection="1">
      <alignment horizontal="center" vertical="center" wrapText="1"/>
    </xf>
    <xf numFmtId="0" fontId="53" fillId="0" borderId="31" xfId="1" applyFont="1" applyFill="1" applyBorder="1" applyAlignment="1" applyProtection="1">
      <alignment horizontal="center" vertical="center" wrapText="1"/>
    </xf>
    <xf numFmtId="164" fontId="51" fillId="6" borderId="30" xfId="1" applyNumberFormat="1" applyFont="1" applyFill="1" applyBorder="1" applyAlignment="1">
      <alignment horizontal="center" vertical="center" textRotation="90" wrapText="1"/>
    </xf>
    <xf numFmtId="164" fontId="51" fillId="6" borderId="16" xfId="1" applyNumberFormat="1" applyFont="1" applyFill="1" applyBorder="1" applyAlignment="1">
      <alignment horizontal="center" vertical="center" textRotation="90" wrapText="1"/>
    </xf>
    <xf numFmtId="164" fontId="51" fillId="6" borderId="33" xfId="1" applyNumberFormat="1" applyFont="1" applyFill="1" applyBorder="1" applyAlignment="1">
      <alignment horizontal="center" vertical="center" textRotation="90" wrapText="1"/>
    </xf>
    <xf numFmtId="164" fontId="52" fillId="6" borderId="30" xfId="1" applyNumberFormat="1" applyFont="1" applyFill="1" applyBorder="1" applyAlignment="1">
      <alignment horizontal="center" vertical="center" textRotation="90" wrapText="1"/>
    </xf>
    <xf numFmtId="164" fontId="52" fillId="6" borderId="16" xfId="1" applyNumberFormat="1" applyFont="1" applyFill="1" applyBorder="1" applyAlignment="1">
      <alignment horizontal="center" vertical="center" textRotation="90" wrapText="1"/>
    </xf>
    <xf numFmtId="0" fontId="56" fillId="0" borderId="0" xfId="2" applyFont="1" applyBorder="1" applyAlignment="1">
      <alignment horizontal="center"/>
    </xf>
    <xf numFmtId="0" fontId="37" fillId="7" borderId="46" xfId="1" applyFont="1" applyFill="1" applyBorder="1" applyAlignment="1">
      <alignment horizontal="center" vertical="center" wrapText="1"/>
    </xf>
    <xf numFmtId="0" fontId="37" fillId="7" borderId="0" xfId="1" applyFont="1" applyFill="1" applyBorder="1" applyAlignment="1">
      <alignment horizontal="center" vertical="center" wrapText="1"/>
    </xf>
    <xf numFmtId="0" fontId="37" fillId="7" borderId="27" xfId="1" applyFont="1" applyFill="1" applyBorder="1" applyAlignment="1">
      <alignment horizontal="center" vertical="center" wrapText="1"/>
    </xf>
    <xf numFmtId="0" fontId="26" fillId="0" borderId="0" xfId="0" applyFont="1" applyBorder="1" applyAlignment="1">
      <alignment horizontal="center" vertical="center"/>
    </xf>
    <xf numFmtId="0" fontId="54" fillId="0" borderId="8" xfId="1" applyNumberFormat="1" applyFont="1" applyFill="1" applyBorder="1" applyAlignment="1">
      <alignment horizontal="center" vertical="center" textRotation="90" readingOrder="1"/>
    </xf>
    <xf numFmtId="167" fontId="54" fillId="0" borderId="47" xfId="1" applyNumberFormat="1" applyFont="1" applyFill="1" applyBorder="1" applyAlignment="1">
      <alignment horizontal="center" vertical="center" textRotation="90" readingOrder="1"/>
    </xf>
    <xf numFmtId="0" fontId="37" fillId="7" borderId="46" xfId="1" applyFont="1" applyFill="1" applyBorder="1" applyAlignment="1">
      <alignment horizontal="center" wrapText="1"/>
    </xf>
    <xf numFmtId="0" fontId="37" fillId="7" borderId="28" xfId="1" applyFont="1" applyFill="1" applyBorder="1" applyAlignment="1">
      <alignment horizontal="center" vertical="center" wrapText="1"/>
    </xf>
    <xf numFmtId="0" fontId="30" fillId="0" borderId="0" xfId="0" applyFont="1" applyAlignment="1">
      <alignment horizontal="center" vertical="center"/>
    </xf>
    <xf numFmtId="0" fontId="30" fillId="0" borderId="27" xfId="0" applyFont="1" applyBorder="1" applyAlignment="1">
      <alignment horizontal="center" vertical="center"/>
    </xf>
    <xf numFmtId="0" fontId="10" fillId="0" borderId="0" xfId="9" applyFont="1" applyAlignment="1">
      <alignment horizontal="center" vertical="center"/>
    </xf>
    <xf numFmtId="4" fontId="47" fillId="0" borderId="0" xfId="9" applyNumberFormat="1" applyFont="1" applyAlignment="1">
      <alignment horizontal="center" vertical="top"/>
    </xf>
    <xf numFmtId="0" fontId="46" fillId="0" borderId="0" xfId="9" applyFont="1" applyAlignment="1">
      <alignment horizontal="justify" vertical="top" wrapText="1"/>
    </xf>
    <xf numFmtId="4" fontId="46" fillId="0" borderId="0" xfId="9" applyNumberFormat="1" applyFont="1" applyAlignment="1">
      <alignment horizontal="justify" vertical="top" wrapText="1"/>
    </xf>
    <xf numFmtId="0" fontId="10" fillId="0" borderId="0" xfId="0" applyFont="1" applyAlignment="1">
      <alignment horizontal="center" vertical="center"/>
    </xf>
  </cellXfs>
  <cellStyles count="12">
    <cellStyle name="Millares" xfId="8" builtinId="3"/>
    <cellStyle name="Millares 2" xfId="10"/>
    <cellStyle name="Millares 3" xfId="11"/>
    <cellStyle name="Normal" xfId="0" builtinId="0"/>
    <cellStyle name="Normal 2" xfId="3"/>
    <cellStyle name="Normal 2 2" xfId="9"/>
    <cellStyle name="Normal 3" xfId="4"/>
    <cellStyle name="Normal 4" xfId="5"/>
    <cellStyle name="Normal 5" xfId="7"/>
    <cellStyle name="Normal_Propuesta de formato AMLO" xfId="1"/>
    <cellStyle name="Normal_S-Informe de Avance 2007 listo" xfId="2"/>
    <cellStyle name="Porcentual 2" xfId="6"/>
  </cellStyles>
  <dxfs count="2">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FF007F"/>
      <color rgb="FFCCCCCC"/>
      <color rgb="FF75A729"/>
      <color rgb="FFF8D628"/>
      <color rgb="FFC2D69B"/>
      <color rgb="FFFFC000"/>
      <color rgb="FF75A7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142875</xdr:rowOff>
    </xdr:from>
    <xdr:to>
      <xdr:col>9</xdr:col>
      <xdr:colOff>800100</xdr:colOff>
      <xdr:row>4</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14</xdr:col>
      <xdr:colOff>692727</xdr:colOff>
      <xdr:row>2</xdr:row>
      <xdr:rowOff>121228</xdr:rowOff>
    </xdr:from>
    <xdr:to>
      <xdr:col>21</xdr:col>
      <xdr:colOff>1333499</xdr:colOff>
      <xdr:row>6</xdr:row>
      <xdr:rowOff>259773</xdr:rowOff>
    </xdr:to>
    <xdr:grpSp>
      <xdr:nvGrpSpPr>
        <xdr:cNvPr id="6" name="5 Grupo"/>
        <xdr:cNvGrpSpPr/>
      </xdr:nvGrpSpPr>
      <xdr:grpSpPr>
        <a:xfrm>
          <a:off x="11074977" y="459895"/>
          <a:ext cx="8578272" cy="1493211"/>
          <a:chOff x="9134980" y="816429"/>
          <a:chExt cx="7251689" cy="929172"/>
        </a:xfrm>
      </xdr:grpSpPr>
      <xdr:pic>
        <xdr:nvPicPr>
          <xdr:cNvPr id="8" name="7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pic>
        <xdr:nvPicPr>
          <xdr:cNvPr id="9" name="0 Imagen" descr="GDFCOLOR.jpg"/>
          <xdr:cNvPicPr>
            <a:picLocks noChangeAspect="1" noChangeArrowheads="1"/>
          </xdr:cNvPicPr>
        </xdr:nvPicPr>
        <xdr:blipFill>
          <a:blip xmlns:r="http://schemas.openxmlformats.org/officeDocument/2006/relationships" r:embed="rId2"/>
          <a:srcRect/>
          <a:stretch>
            <a:fillRect/>
          </a:stretch>
        </xdr:blipFill>
        <xdr:spPr bwMode="auto">
          <a:xfrm>
            <a:off x="9134980" y="821873"/>
            <a:ext cx="3890630" cy="865414"/>
          </a:xfrm>
          <a:prstGeom prst="rect">
            <a:avLst/>
          </a:prstGeom>
          <a:noFill/>
          <a:ln w="9525">
            <a:noFill/>
            <a:miter lim="800000"/>
            <a:headEnd/>
            <a:tailEnd/>
          </a:ln>
        </xdr:spPr>
      </xdr:pic>
      <xdr:sp macro="" textlink="">
        <xdr:nvSpPr>
          <xdr:cNvPr id="10" name="9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806824</xdr:colOff>
      <xdr:row>1</xdr:row>
      <xdr:rowOff>201706</xdr:rowOff>
    </xdr:from>
    <xdr:to>
      <xdr:col>13</xdr:col>
      <xdr:colOff>762000</xdr:colOff>
      <xdr:row>4</xdr:row>
      <xdr:rowOff>234407</xdr:rowOff>
    </xdr:to>
    <xdr:grpSp>
      <xdr:nvGrpSpPr>
        <xdr:cNvPr id="3" name="2 Grupo"/>
        <xdr:cNvGrpSpPr/>
      </xdr:nvGrpSpPr>
      <xdr:grpSpPr>
        <a:xfrm>
          <a:off x="12180795" y="739588"/>
          <a:ext cx="5390029" cy="996407"/>
          <a:chOff x="9134980" y="816429"/>
          <a:chExt cx="7251689" cy="929172"/>
        </a:xfrm>
      </xdr:grpSpPr>
      <xdr:pic>
        <xdr:nvPicPr>
          <xdr:cNvPr id="4" name="3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pic>
        <xdr:nvPicPr>
          <xdr:cNvPr id="6" name="0 Imagen" descr="GDFCOLOR.jpg"/>
          <xdr:cNvPicPr>
            <a:picLocks noChangeAspect="1" noChangeArrowheads="1"/>
          </xdr:cNvPicPr>
        </xdr:nvPicPr>
        <xdr:blipFill>
          <a:blip xmlns:r="http://schemas.openxmlformats.org/officeDocument/2006/relationships" r:embed="rId2"/>
          <a:srcRect/>
          <a:stretch>
            <a:fillRect/>
          </a:stretch>
        </xdr:blipFill>
        <xdr:spPr bwMode="auto">
          <a:xfrm>
            <a:off x="9134980" y="821873"/>
            <a:ext cx="3507242" cy="865414"/>
          </a:xfrm>
          <a:prstGeom prst="rect">
            <a:avLst/>
          </a:prstGeom>
          <a:noFill/>
          <a:ln w="9525">
            <a:noFill/>
            <a:miter lim="800000"/>
            <a:headEnd/>
            <a:tailEnd/>
          </a:ln>
        </xdr:spPr>
      </xdr:pic>
      <xdr:sp macro="" textlink="">
        <xdr:nvSpPr>
          <xdr:cNvPr id="7" name="6 CuadroTexto"/>
          <xdr:cNvSpPr txBox="1"/>
        </xdr:nvSpPr>
        <xdr:spPr>
          <a:xfrm>
            <a:off x="12896372" y="952500"/>
            <a:ext cx="2422876" cy="75411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176893</xdr:colOff>
      <xdr:row>42</xdr:row>
      <xdr:rowOff>63500</xdr:rowOff>
    </xdr:from>
    <xdr:to>
      <xdr:col>6</xdr:col>
      <xdr:colOff>149678</xdr:colOff>
      <xdr:row>48</xdr:row>
      <xdr:rowOff>38260</xdr:rowOff>
    </xdr:to>
    <xdr:sp macro="" textlink="">
      <xdr:nvSpPr>
        <xdr:cNvPr id="6" name="5 CuadroTexto"/>
        <xdr:cNvSpPr txBox="1"/>
      </xdr:nvSpPr>
      <xdr:spPr>
        <a:xfrm>
          <a:off x="1292679" y="18024929"/>
          <a:ext cx="5456463" cy="1158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400" b="1">
              <a:solidFill>
                <a:schemeClr val="tx1"/>
              </a:solidFill>
              <a:latin typeface="Gotham" pitchFamily="50" charset="0"/>
              <a:cs typeface="Arial" pitchFamily="34" charset="0"/>
            </a:rPr>
            <a:t>------------------------------------------------------------</a:t>
          </a:r>
        </a:p>
        <a:p>
          <a:pPr marL="0" indent="0" algn="ctr"/>
          <a:r>
            <a:rPr lang="es-MX" sz="1400" b="1">
              <a:solidFill>
                <a:schemeClr val="tx1"/>
              </a:solidFill>
              <a:latin typeface="Gotham" pitchFamily="50" charset="0"/>
              <a:ea typeface="+mn-ea"/>
              <a:cs typeface="Arial" pitchFamily="34" charset="0"/>
            </a:rPr>
            <a:t>firma</a:t>
          </a:r>
          <a:endParaRPr lang="es-MX" sz="1400" b="0" i="0" u="none" strike="noStrike">
            <a:solidFill>
              <a:schemeClr val="dk1"/>
            </a:solidFill>
            <a:latin typeface="Gotham" pitchFamily="50" charset="0"/>
            <a:ea typeface="+mn-ea"/>
            <a:cs typeface="+mn-cs"/>
          </a:endParaRPr>
        </a:p>
        <a:p>
          <a:pPr marL="0" indent="0" algn="l"/>
          <a:r>
            <a:rPr lang="es-MX" sz="1400" b="1" i="0" u="none" strike="noStrike">
              <a:solidFill>
                <a:schemeClr val="dk1"/>
              </a:solidFill>
              <a:latin typeface="Gotham" pitchFamily="50" charset="0"/>
              <a:ea typeface="+mn-ea"/>
              <a:cs typeface="+mn-cs"/>
            </a:rPr>
            <a:t>Elaboró:</a:t>
          </a:r>
          <a:r>
            <a:rPr lang="es-MX" sz="1400">
              <a:latin typeface="Gotham" pitchFamily="50" charset="0"/>
            </a:rPr>
            <a:t> </a:t>
          </a:r>
        </a:p>
        <a:p>
          <a:pPr marL="0" indent="0" algn="l"/>
          <a:r>
            <a:rPr lang="es-MX" sz="1400" b="1" i="0" u="none" strike="noStrike">
              <a:solidFill>
                <a:schemeClr val="dk1"/>
              </a:solidFill>
              <a:latin typeface="Gotham" pitchFamily="50" charset="0"/>
              <a:ea typeface="+mn-ea"/>
              <a:cs typeface="+mn-cs"/>
            </a:rPr>
            <a:t>Nombre:</a:t>
          </a:r>
          <a:r>
            <a:rPr lang="es-MX" sz="1400">
              <a:latin typeface="Gotham" pitchFamily="50" charset="0"/>
            </a:rPr>
            <a:t> C.P. CECILIA MENDOZA FRIAS</a:t>
          </a:r>
        </a:p>
        <a:p>
          <a:pPr marL="0" indent="0" algn="l"/>
          <a:r>
            <a:rPr lang="es-MX" sz="1400" b="1" i="0" u="none" strike="noStrike">
              <a:solidFill>
                <a:schemeClr val="dk1"/>
              </a:solidFill>
              <a:latin typeface="Gotham" pitchFamily="50" charset="0"/>
              <a:ea typeface="+mn-ea"/>
              <a:cs typeface="+mn-cs"/>
            </a:rPr>
            <a:t>Cargo:</a:t>
          </a:r>
          <a:r>
            <a:rPr lang="es-MX" sz="1400">
              <a:latin typeface="Gotham" pitchFamily="50" charset="0"/>
            </a:rPr>
            <a:t> Subgerente de Finanzas y Control</a:t>
          </a:r>
          <a:endParaRPr lang="es-MX" sz="1400" b="1">
            <a:solidFill>
              <a:schemeClr val="tx1"/>
            </a:solidFill>
            <a:latin typeface="Gotham" pitchFamily="50" charset="0"/>
            <a:ea typeface="+mn-ea"/>
            <a:cs typeface="Arial" pitchFamily="34" charset="0"/>
          </a:endParaRPr>
        </a:p>
      </xdr:txBody>
    </xdr:sp>
    <xdr:clientData/>
  </xdr:twoCellAnchor>
  <xdr:twoCellAnchor>
    <xdr:from>
      <xdr:col>6</xdr:col>
      <xdr:colOff>1387929</xdr:colOff>
      <xdr:row>42</xdr:row>
      <xdr:rowOff>63500</xdr:rowOff>
    </xdr:from>
    <xdr:to>
      <xdr:col>7</xdr:col>
      <xdr:colOff>5279572</xdr:colOff>
      <xdr:row>48</xdr:row>
      <xdr:rowOff>38260</xdr:rowOff>
    </xdr:to>
    <xdr:sp macro="" textlink="">
      <xdr:nvSpPr>
        <xdr:cNvPr id="7" name="6 CuadroTexto"/>
        <xdr:cNvSpPr txBox="1"/>
      </xdr:nvSpPr>
      <xdr:spPr>
        <a:xfrm>
          <a:off x="7987393" y="18024929"/>
          <a:ext cx="5823858" cy="1158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400" b="1">
              <a:solidFill>
                <a:schemeClr val="tx1"/>
              </a:solidFill>
              <a:latin typeface="Gotham" pitchFamily="50" charset="0"/>
              <a:cs typeface="Arial" pitchFamily="34" charset="0"/>
            </a:rPr>
            <a:t>---------------------------------------------------------------------</a:t>
          </a:r>
        </a:p>
        <a:p>
          <a:pPr marL="0" indent="0" algn="ctr"/>
          <a:r>
            <a:rPr lang="es-MX" sz="1400" b="1">
              <a:solidFill>
                <a:schemeClr val="tx1"/>
              </a:solidFill>
              <a:latin typeface="Gotham" pitchFamily="50" charset="0"/>
              <a:ea typeface="+mn-ea"/>
              <a:cs typeface="Arial" pitchFamily="34" charset="0"/>
            </a:rPr>
            <a:t>firma</a:t>
          </a:r>
          <a:endParaRPr lang="es-MX" sz="1400" b="0" i="0" u="none" strike="noStrike">
            <a:solidFill>
              <a:schemeClr val="dk1"/>
            </a:solidFill>
            <a:latin typeface="Gotham" pitchFamily="50" charset="0"/>
            <a:ea typeface="+mn-ea"/>
            <a:cs typeface="+mn-cs"/>
          </a:endParaRPr>
        </a:p>
        <a:p>
          <a:pPr marL="0" indent="0" algn="l"/>
          <a:r>
            <a:rPr lang="es-MX" sz="1400" b="1" i="0" u="none" strike="noStrike">
              <a:solidFill>
                <a:schemeClr val="dk1"/>
              </a:solidFill>
              <a:latin typeface="Gotham" pitchFamily="50" charset="0"/>
              <a:ea typeface="+mn-ea"/>
              <a:cs typeface="+mn-cs"/>
            </a:rPr>
            <a:t>Revisó:</a:t>
          </a:r>
          <a:r>
            <a:rPr lang="es-MX" sz="1400">
              <a:latin typeface="Gotham" pitchFamily="50" charset="0"/>
            </a:rPr>
            <a:t> </a:t>
          </a:r>
        </a:p>
        <a:p>
          <a:pPr marL="0" indent="0" algn="l"/>
          <a:r>
            <a:rPr lang="es-MX" sz="1400" b="1" i="0" u="none" strike="noStrike">
              <a:solidFill>
                <a:schemeClr val="dk1"/>
              </a:solidFill>
              <a:latin typeface="Gotham" pitchFamily="50" charset="0"/>
              <a:ea typeface="+mn-ea"/>
              <a:cs typeface="+mn-cs"/>
            </a:rPr>
            <a:t>Nombre:</a:t>
          </a:r>
          <a:r>
            <a:rPr lang="es-MX" sz="1400">
              <a:latin typeface="Gotham" pitchFamily="50" charset="0"/>
            </a:rPr>
            <a:t> LIC. ELISA LUGO IPIÑA</a:t>
          </a:r>
        </a:p>
        <a:p>
          <a:pPr marL="0" indent="0" algn="l"/>
          <a:r>
            <a:rPr lang="es-MX" sz="1400" b="1" i="0" u="none" strike="noStrike">
              <a:solidFill>
                <a:schemeClr val="dk1"/>
              </a:solidFill>
              <a:latin typeface="Gotham" pitchFamily="50" charset="0"/>
              <a:ea typeface="+mn-ea"/>
              <a:cs typeface="+mn-cs"/>
            </a:rPr>
            <a:t>Cargo:</a:t>
          </a:r>
          <a:r>
            <a:rPr lang="es-MX" sz="1400">
              <a:latin typeface="Gotham" pitchFamily="50" charset="0"/>
            </a:rPr>
            <a:t> Gerente</a:t>
          </a:r>
          <a:r>
            <a:rPr lang="es-MX" sz="1400" baseline="0">
              <a:latin typeface="Gotham" pitchFamily="50" charset="0"/>
            </a:rPr>
            <a:t> de Administración y Finanzas</a:t>
          </a:r>
          <a:endParaRPr lang="es-MX" sz="1400" b="1">
            <a:solidFill>
              <a:schemeClr val="tx1"/>
            </a:solidFill>
            <a:latin typeface="Gotham" pitchFamily="50" charset="0"/>
            <a:ea typeface="+mn-ea"/>
            <a:cs typeface="Arial" pitchFamily="34" charset="0"/>
          </a:endParaRPr>
        </a:p>
      </xdr:txBody>
    </xdr:sp>
    <xdr:clientData/>
  </xdr:twoCellAnchor>
  <xdr:twoCellAnchor>
    <xdr:from>
      <xdr:col>7</xdr:col>
      <xdr:colOff>6068786</xdr:colOff>
      <xdr:row>42</xdr:row>
      <xdr:rowOff>76200</xdr:rowOff>
    </xdr:from>
    <xdr:to>
      <xdr:col>8</xdr:col>
      <xdr:colOff>3551464</xdr:colOff>
      <xdr:row>48</xdr:row>
      <xdr:rowOff>63660</xdr:rowOff>
    </xdr:to>
    <xdr:sp macro="" textlink="">
      <xdr:nvSpPr>
        <xdr:cNvPr id="8" name="7 CuadroTexto"/>
        <xdr:cNvSpPr txBox="1"/>
      </xdr:nvSpPr>
      <xdr:spPr>
        <a:xfrm>
          <a:off x="14600465" y="18037629"/>
          <a:ext cx="5007428" cy="1171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400" b="1">
              <a:solidFill>
                <a:schemeClr val="tx1"/>
              </a:solidFill>
              <a:latin typeface="Gotham" pitchFamily="50" charset="0"/>
              <a:cs typeface="Arial" pitchFamily="34" charset="0"/>
            </a:rPr>
            <a:t>-------------------------------------------------------</a:t>
          </a:r>
        </a:p>
        <a:p>
          <a:pPr marL="0" indent="0" algn="ctr"/>
          <a:r>
            <a:rPr lang="es-MX" sz="1400" b="1">
              <a:solidFill>
                <a:schemeClr val="tx1"/>
              </a:solidFill>
              <a:latin typeface="Gotham" pitchFamily="50" charset="0"/>
              <a:ea typeface="+mn-ea"/>
              <a:cs typeface="Arial" pitchFamily="34" charset="0"/>
            </a:rPr>
            <a:t>firma</a:t>
          </a:r>
          <a:endParaRPr lang="es-MX" sz="1400" b="0" i="0" u="none" strike="noStrike">
            <a:solidFill>
              <a:schemeClr val="dk1"/>
            </a:solidFill>
            <a:latin typeface="Gotham" pitchFamily="50" charset="0"/>
            <a:ea typeface="+mn-ea"/>
            <a:cs typeface="+mn-cs"/>
          </a:endParaRPr>
        </a:p>
        <a:p>
          <a:pPr marL="0" indent="0" algn="l"/>
          <a:r>
            <a:rPr lang="es-MX" sz="1400" b="1" i="0" u="none" strike="noStrike">
              <a:solidFill>
                <a:schemeClr val="dk1"/>
              </a:solidFill>
              <a:latin typeface="Gotham" pitchFamily="50" charset="0"/>
              <a:ea typeface="+mn-ea"/>
              <a:cs typeface="+mn-cs"/>
            </a:rPr>
            <a:t>Autorizó:</a:t>
          </a:r>
          <a:r>
            <a:rPr lang="es-MX" sz="1400">
              <a:latin typeface="Gotham" pitchFamily="50" charset="0"/>
            </a:rPr>
            <a:t> </a:t>
          </a:r>
        </a:p>
        <a:p>
          <a:pPr marL="0" indent="0" algn="l"/>
          <a:r>
            <a:rPr lang="es-MX" sz="1400" b="1" i="0" u="none" strike="noStrike">
              <a:solidFill>
                <a:schemeClr val="dk1"/>
              </a:solidFill>
              <a:latin typeface="Gotham" pitchFamily="50" charset="0"/>
              <a:ea typeface="+mn-ea"/>
              <a:cs typeface="+mn-cs"/>
            </a:rPr>
            <a:t>Nombre:</a:t>
          </a:r>
          <a:r>
            <a:rPr lang="es-MX" sz="1400">
              <a:latin typeface="Gotham" pitchFamily="50" charset="0"/>
            </a:rPr>
            <a:t> LIC. MARIA YSAURA MORENO ALAMINA</a:t>
          </a:r>
        </a:p>
        <a:p>
          <a:pPr marL="0" indent="0" algn="l"/>
          <a:r>
            <a:rPr lang="es-MX" sz="1400" b="1" i="0" u="none" strike="noStrike">
              <a:solidFill>
                <a:schemeClr val="dk1"/>
              </a:solidFill>
              <a:latin typeface="Gotham" pitchFamily="50" charset="0"/>
              <a:ea typeface="+mn-ea"/>
              <a:cs typeface="+mn-cs"/>
            </a:rPr>
            <a:t>Cargo:</a:t>
          </a:r>
          <a:r>
            <a:rPr lang="es-MX" sz="1400">
              <a:latin typeface="Gotham" pitchFamily="50" charset="0"/>
            </a:rPr>
            <a:t> Directora</a:t>
          </a:r>
          <a:r>
            <a:rPr lang="es-MX" sz="1400" baseline="0">
              <a:latin typeface="Gotham" pitchFamily="50" charset="0"/>
            </a:rPr>
            <a:t> General de Fidere</a:t>
          </a:r>
          <a:endParaRPr lang="es-MX" sz="1400" b="1">
            <a:solidFill>
              <a:schemeClr val="tx1"/>
            </a:solidFill>
            <a:latin typeface="Gotham" pitchFamily="50" charset="0"/>
            <a:ea typeface="+mn-ea"/>
            <a:cs typeface="Arial" pitchFamily="34" charset="0"/>
          </a:endParaRPr>
        </a:p>
      </xdr:txBody>
    </xdr:sp>
    <xdr:clientData/>
  </xdr:twoCellAnchor>
  <xdr:twoCellAnchor>
    <xdr:from>
      <xdr:col>7</xdr:col>
      <xdr:colOff>4367893</xdr:colOff>
      <xdr:row>2</xdr:row>
      <xdr:rowOff>69273</xdr:rowOff>
    </xdr:from>
    <xdr:to>
      <xdr:col>8</xdr:col>
      <xdr:colOff>3476324</xdr:colOff>
      <xdr:row>5</xdr:row>
      <xdr:rowOff>184490</xdr:rowOff>
    </xdr:to>
    <xdr:grpSp>
      <xdr:nvGrpSpPr>
        <xdr:cNvPr id="9" name="8 Grupo"/>
        <xdr:cNvGrpSpPr/>
      </xdr:nvGrpSpPr>
      <xdr:grpSpPr>
        <a:xfrm>
          <a:off x="14464393" y="980952"/>
          <a:ext cx="6633181" cy="986074"/>
          <a:chOff x="9134980" y="816429"/>
          <a:chExt cx="7251689" cy="929172"/>
        </a:xfrm>
      </xdr:grpSpPr>
      <xdr:pic>
        <xdr:nvPicPr>
          <xdr:cNvPr id="10" name="9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pic>
        <xdr:nvPicPr>
          <xdr:cNvPr id="11" name="0 Imagen" descr="GDFCOLOR.jpg"/>
          <xdr:cNvPicPr>
            <a:picLocks noChangeAspect="1" noChangeArrowheads="1"/>
          </xdr:cNvPicPr>
        </xdr:nvPicPr>
        <xdr:blipFill>
          <a:blip xmlns:r="http://schemas.openxmlformats.org/officeDocument/2006/relationships" r:embed="rId2"/>
          <a:srcRect/>
          <a:stretch>
            <a:fillRect/>
          </a:stretch>
        </xdr:blipFill>
        <xdr:spPr bwMode="auto">
          <a:xfrm>
            <a:off x="9134980" y="821873"/>
            <a:ext cx="3890630" cy="865414"/>
          </a:xfrm>
          <a:prstGeom prst="rect">
            <a:avLst/>
          </a:prstGeom>
          <a:noFill/>
          <a:ln w="9525">
            <a:noFill/>
            <a:miter lim="800000"/>
            <a:headEnd/>
            <a:tailEnd/>
          </a:ln>
        </xdr:spPr>
      </xdr:pic>
      <xdr:sp macro="" textlink="">
        <xdr:nvSpPr>
          <xdr:cNvPr id="12" name="11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612321</xdr:colOff>
      <xdr:row>3</xdr:row>
      <xdr:rowOff>204107</xdr:rowOff>
    </xdr:from>
    <xdr:to>
      <xdr:col>17</xdr:col>
      <xdr:colOff>951582</xdr:colOff>
      <xdr:row>7</xdr:row>
      <xdr:rowOff>31101</xdr:rowOff>
    </xdr:to>
    <xdr:grpSp>
      <xdr:nvGrpSpPr>
        <xdr:cNvPr id="3" name="2 Grupo"/>
        <xdr:cNvGrpSpPr/>
      </xdr:nvGrpSpPr>
      <xdr:grpSpPr>
        <a:xfrm>
          <a:off x="11049000" y="830036"/>
          <a:ext cx="6530511" cy="929172"/>
          <a:chOff x="9134980" y="816429"/>
          <a:chExt cx="7251689" cy="929172"/>
        </a:xfrm>
      </xdr:grpSpPr>
      <xdr:pic>
        <xdr:nvPicPr>
          <xdr:cNvPr id="4" name="3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pic>
        <xdr:nvPicPr>
          <xdr:cNvPr id="5" name="0 Imagen" descr="GDFCOLOR.jpg"/>
          <xdr:cNvPicPr>
            <a:picLocks noChangeAspect="1" noChangeArrowheads="1"/>
          </xdr:cNvPicPr>
        </xdr:nvPicPr>
        <xdr:blipFill>
          <a:blip xmlns:r="http://schemas.openxmlformats.org/officeDocument/2006/relationships" r:embed="rId2"/>
          <a:srcRect/>
          <a:stretch>
            <a:fillRect/>
          </a:stretch>
        </xdr:blipFill>
        <xdr:spPr bwMode="auto">
          <a:xfrm>
            <a:off x="9134980" y="821873"/>
            <a:ext cx="3890630" cy="865414"/>
          </a:xfrm>
          <a:prstGeom prst="rect">
            <a:avLst/>
          </a:prstGeom>
          <a:noFill/>
          <a:ln w="9525">
            <a:noFill/>
            <a:miter lim="800000"/>
            <a:headEnd/>
            <a:tailEnd/>
          </a:ln>
        </xdr:spPr>
      </xdr:pic>
      <xdr:sp macro="" textlink="">
        <xdr:nvSpPr>
          <xdr:cNvPr id="6" name="5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870857</xdr:colOff>
      <xdr:row>3</xdr:row>
      <xdr:rowOff>163285</xdr:rowOff>
    </xdr:from>
    <xdr:to>
      <xdr:col>17</xdr:col>
      <xdr:colOff>978796</xdr:colOff>
      <xdr:row>7</xdr:row>
      <xdr:rowOff>71921</xdr:rowOff>
    </xdr:to>
    <xdr:grpSp>
      <xdr:nvGrpSpPr>
        <xdr:cNvPr id="3" name="2 Grupo"/>
        <xdr:cNvGrpSpPr/>
      </xdr:nvGrpSpPr>
      <xdr:grpSpPr>
        <a:xfrm>
          <a:off x="10450286" y="789214"/>
          <a:ext cx="8517153" cy="1010814"/>
          <a:chOff x="9134980" y="816429"/>
          <a:chExt cx="7251689" cy="929172"/>
        </a:xfrm>
      </xdr:grpSpPr>
      <xdr:pic>
        <xdr:nvPicPr>
          <xdr:cNvPr id="4" name="3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pic>
        <xdr:nvPicPr>
          <xdr:cNvPr id="6" name="0 Imagen" descr="GDFCOLOR.jpg"/>
          <xdr:cNvPicPr>
            <a:picLocks noChangeAspect="1" noChangeArrowheads="1"/>
          </xdr:cNvPicPr>
        </xdr:nvPicPr>
        <xdr:blipFill>
          <a:blip xmlns:r="http://schemas.openxmlformats.org/officeDocument/2006/relationships" r:embed="rId2"/>
          <a:srcRect/>
          <a:stretch>
            <a:fillRect/>
          </a:stretch>
        </xdr:blipFill>
        <xdr:spPr bwMode="auto">
          <a:xfrm>
            <a:off x="9134980" y="821873"/>
            <a:ext cx="3890630" cy="865414"/>
          </a:xfrm>
          <a:prstGeom prst="rect">
            <a:avLst/>
          </a:prstGeom>
          <a:noFill/>
          <a:ln w="9525">
            <a:noFill/>
            <a:miter lim="800000"/>
            <a:headEnd/>
            <a:tailEnd/>
          </a:ln>
        </xdr:spPr>
      </xdr:pic>
      <xdr:sp macro="" textlink="">
        <xdr:nvSpPr>
          <xdr:cNvPr id="7" name="6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870857</xdr:colOff>
      <xdr:row>3</xdr:row>
      <xdr:rowOff>163285</xdr:rowOff>
    </xdr:from>
    <xdr:to>
      <xdr:col>17</xdr:col>
      <xdr:colOff>978796</xdr:colOff>
      <xdr:row>7</xdr:row>
      <xdr:rowOff>71921</xdr:rowOff>
    </xdr:to>
    <xdr:grpSp>
      <xdr:nvGrpSpPr>
        <xdr:cNvPr id="2" name="1 Grupo"/>
        <xdr:cNvGrpSpPr/>
      </xdr:nvGrpSpPr>
      <xdr:grpSpPr>
        <a:xfrm>
          <a:off x="10450286" y="789214"/>
          <a:ext cx="8517153" cy="1010814"/>
          <a:chOff x="9134980" y="816429"/>
          <a:chExt cx="7251689" cy="929172"/>
        </a:xfrm>
      </xdr:grpSpPr>
      <xdr:pic>
        <xdr:nvPicPr>
          <xdr:cNvPr id="3" name="2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pic>
        <xdr:nvPicPr>
          <xdr:cNvPr id="4" name="0 Imagen" descr="GDFCOLOR.jpg"/>
          <xdr:cNvPicPr>
            <a:picLocks noChangeAspect="1" noChangeArrowheads="1"/>
          </xdr:cNvPicPr>
        </xdr:nvPicPr>
        <xdr:blipFill>
          <a:blip xmlns:r="http://schemas.openxmlformats.org/officeDocument/2006/relationships" r:embed="rId2"/>
          <a:srcRect/>
          <a:stretch>
            <a:fillRect/>
          </a:stretch>
        </xdr:blipFill>
        <xdr:spPr bwMode="auto">
          <a:xfrm>
            <a:off x="9134980" y="821873"/>
            <a:ext cx="3890630" cy="865414"/>
          </a:xfrm>
          <a:prstGeom prst="rect">
            <a:avLst/>
          </a:prstGeom>
          <a:noFill/>
          <a:ln w="9525">
            <a:noFill/>
            <a:miter lim="800000"/>
            <a:headEnd/>
            <a:tailEnd/>
          </a:ln>
        </xdr:spPr>
      </xdr:pic>
      <xdr:sp macro="" textlink="">
        <xdr:nvSpPr>
          <xdr:cNvPr id="5" name="4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272143</xdr:colOff>
      <xdr:row>2</xdr:row>
      <xdr:rowOff>0</xdr:rowOff>
    </xdr:from>
    <xdr:to>
      <xdr:col>17</xdr:col>
      <xdr:colOff>1047750</xdr:colOff>
      <xdr:row>3</xdr:row>
      <xdr:rowOff>354030</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3226143" y="323850"/>
          <a:ext cx="5623832" cy="81123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762000</xdr:colOff>
      <xdr:row>3</xdr:row>
      <xdr:rowOff>152400</xdr:rowOff>
    </xdr:from>
    <xdr:to>
      <xdr:col>15</xdr:col>
      <xdr:colOff>609600</xdr:colOff>
      <xdr:row>7</xdr:row>
      <xdr:rowOff>133411</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86775" y="752475"/>
          <a:ext cx="5962650" cy="92398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2095500</xdr:colOff>
      <xdr:row>48</xdr:row>
      <xdr:rowOff>0</xdr:rowOff>
    </xdr:from>
    <xdr:to>
      <xdr:col>6</xdr:col>
      <xdr:colOff>911038</xdr:colOff>
      <xdr:row>54</xdr:row>
      <xdr:rowOff>59391</xdr:rowOff>
    </xdr:to>
    <xdr:sp macro="" textlink="">
      <xdr:nvSpPr>
        <xdr:cNvPr id="2" name="1 CuadroTexto"/>
        <xdr:cNvSpPr txBox="1"/>
      </xdr:nvSpPr>
      <xdr:spPr>
        <a:xfrm>
          <a:off x="2895600" y="11153775"/>
          <a:ext cx="2682688"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Verdana" pitchFamily="34" charset="0"/>
              <a:ea typeface="Verdana" pitchFamily="34" charset="0"/>
              <a:cs typeface="Verdana" pitchFamily="34" charset="0"/>
            </a:rPr>
            <a:t>Elaboró:</a:t>
          </a:r>
        </a:p>
        <a:p>
          <a:r>
            <a:rPr lang="es-MX" sz="1100">
              <a:latin typeface="Verdana" pitchFamily="34" charset="0"/>
              <a:ea typeface="Verdana" pitchFamily="34" charset="0"/>
              <a:cs typeface="Verdana" pitchFamily="34" charset="0"/>
            </a:rPr>
            <a:t> </a:t>
          </a:r>
        </a:p>
        <a:p>
          <a:pPr algn="ctr"/>
          <a:r>
            <a:rPr lang="es-MX" sz="1100" b="1">
              <a:solidFill>
                <a:schemeClr val="tx1"/>
              </a:solidFill>
              <a:latin typeface="Verdana" pitchFamily="34" charset="0"/>
              <a:ea typeface="Verdana" pitchFamily="34" charset="0"/>
              <a:cs typeface="Verdana" pitchFamily="34" charset="0"/>
            </a:rPr>
            <a:t>(firma)</a:t>
          </a:r>
        </a:p>
        <a:p>
          <a:pPr algn="ctr"/>
          <a:r>
            <a:rPr lang="es-MX" sz="1100" b="1">
              <a:solidFill>
                <a:schemeClr val="tx1"/>
              </a:solidFill>
              <a:latin typeface="Verdana" pitchFamily="34" charset="0"/>
              <a:ea typeface="Verdana" pitchFamily="34" charset="0"/>
              <a:cs typeface="Verdana" pitchFamily="34" charset="0"/>
            </a:rPr>
            <a:t>_________________________</a:t>
          </a:r>
        </a:p>
        <a:p>
          <a:pPr marL="0" indent="0" algn="ctr"/>
          <a:r>
            <a:rPr lang="es-MX" sz="1100" b="1">
              <a:solidFill>
                <a:schemeClr val="tx1"/>
              </a:solidFill>
              <a:latin typeface="Verdana" pitchFamily="34" charset="0"/>
              <a:ea typeface="Verdana" pitchFamily="34" charset="0"/>
              <a:cs typeface="Verdana" pitchFamily="34" charset="0"/>
            </a:rPr>
            <a:t>(Nombre )</a:t>
          </a:r>
        </a:p>
        <a:p>
          <a:pPr marL="0" indent="0" algn="ctr"/>
          <a:r>
            <a:rPr lang="es-MX" sz="1100" b="1">
              <a:solidFill>
                <a:schemeClr val="tx1"/>
              </a:solidFill>
              <a:latin typeface="Verdana" pitchFamily="34" charset="0"/>
              <a:ea typeface="Verdana" pitchFamily="34" charset="0"/>
              <a:cs typeface="Verdana" pitchFamily="34" charset="0"/>
            </a:rPr>
            <a:t>(Cargo)</a:t>
          </a:r>
        </a:p>
      </xdr:txBody>
    </xdr:sp>
    <xdr:clientData/>
  </xdr:twoCellAnchor>
  <xdr:twoCellAnchor>
    <xdr:from>
      <xdr:col>9</xdr:col>
      <xdr:colOff>327026</xdr:colOff>
      <xdr:row>48</xdr:row>
      <xdr:rowOff>11206</xdr:rowOff>
    </xdr:from>
    <xdr:to>
      <xdr:col>11</xdr:col>
      <xdr:colOff>724835</xdr:colOff>
      <xdr:row>54</xdr:row>
      <xdr:rowOff>70597</xdr:rowOff>
    </xdr:to>
    <xdr:sp macro="" textlink="">
      <xdr:nvSpPr>
        <xdr:cNvPr id="3" name="2 CuadroTexto"/>
        <xdr:cNvSpPr txBox="1"/>
      </xdr:nvSpPr>
      <xdr:spPr>
        <a:xfrm>
          <a:off x="8051801" y="11164981"/>
          <a:ext cx="2436159"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00" b="1">
              <a:latin typeface="Verdana" pitchFamily="34" charset="0"/>
              <a:ea typeface="Verdana" pitchFamily="34" charset="0"/>
              <a:cs typeface="Verdana" pitchFamily="34" charset="0"/>
            </a:rPr>
            <a:t>Revisó:</a:t>
          </a:r>
        </a:p>
        <a:p>
          <a:r>
            <a:rPr lang="es-MX" sz="1000">
              <a:latin typeface="Verdana" pitchFamily="34" charset="0"/>
              <a:ea typeface="Verdana" pitchFamily="34" charset="0"/>
              <a:cs typeface="Verdana" pitchFamily="34" charset="0"/>
            </a:rPr>
            <a:t> </a:t>
          </a:r>
        </a:p>
        <a:p>
          <a:pPr algn="ctr"/>
          <a:r>
            <a:rPr lang="es-MX" sz="1000" b="1">
              <a:solidFill>
                <a:schemeClr val="tx1"/>
              </a:solidFill>
              <a:latin typeface="Verdana" pitchFamily="34" charset="0"/>
              <a:ea typeface="Verdana" pitchFamily="34" charset="0"/>
              <a:cs typeface="Verdana" pitchFamily="34" charset="0"/>
            </a:rPr>
            <a:t>(firma)</a:t>
          </a:r>
        </a:p>
        <a:p>
          <a:pPr algn="ctr"/>
          <a:r>
            <a:rPr lang="es-MX" sz="1000" b="1">
              <a:solidFill>
                <a:schemeClr val="tx1"/>
              </a:solidFill>
              <a:latin typeface="Verdana" pitchFamily="34" charset="0"/>
              <a:ea typeface="Verdana" pitchFamily="34" charset="0"/>
              <a:cs typeface="Verdana" pitchFamily="34" charset="0"/>
            </a:rPr>
            <a:t>___________________</a:t>
          </a:r>
        </a:p>
        <a:p>
          <a:pPr marL="0" indent="0" algn="ctr"/>
          <a:r>
            <a:rPr lang="es-MX" sz="1000" b="1">
              <a:solidFill>
                <a:schemeClr val="tx1"/>
              </a:solidFill>
              <a:latin typeface="Verdana" pitchFamily="34" charset="0"/>
              <a:ea typeface="Verdana" pitchFamily="34" charset="0"/>
              <a:cs typeface="Verdana" pitchFamily="34" charset="0"/>
            </a:rPr>
            <a:t>(Nombre )</a:t>
          </a:r>
        </a:p>
        <a:p>
          <a:pPr marL="0" indent="0" algn="ctr"/>
          <a:r>
            <a:rPr lang="es-MX" sz="1000" b="1">
              <a:solidFill>
                <a:schemeClr val="tx1"/>
              </a:solidFill>
              <a:latin typeface="Verdana" pitchFamily="34" charset="0"/>
              <a:ea typeface="Verdana" pitchFamily="34" charset="0"/>
              <a:cs typeface="Verdana" pitchFamily="34" charset="0"/>
            </a:rPr>
            <a:t>(Cargo)</a:t>
          </a:r>
        </a:p>
      </xdr:txBody>
    </xdr:sp>
    <xdr:clientData/>
  </xdr:twoCellAnchor>
  <xdr:twoCellAnchor>
    <xdr:from>
      <xdr:col>14</xdr:col>
      <xdr:colOff>105336</xdr:colOff>
      <xdr:row>48</xdr:row>
      <xdr:rowOff>76200</xdr:rowOff>
    </xdr:from>
    <xdr:to>
      <xdr:col>16</xdr:col>
      <xdr:colOff>503146</xdr:colOff>
      <xdr:row>54</xdr:row>
      <xdr:rowOff>135591</xdr:rowOff>
    </xdr:to>
    <xdr:sp macro="" textlink="">
      <xdr:nvSpPr>
        <xdr:cNvPr id="4" name="3 CuadroTexto"/>
        <xdr:cNvSpPr txBox="1"/>
      </xdr:nvSpPr>
      <xdr:spPr>
        <a:xfrm>
          <a:off x="12925986" y="11229975"/>
          <a:ext cx="2436160"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00" b="1">
              <a:latin typeface="Verdana" pitchFamily="34" charset="0"/>
              <a:ea typeface="Verdana" pitchFamily="34" charset="0"/>
              <a:cs typeface="Verdana" pitchFamily="34" charset="0"/>
            </a:rPr>
            <a:t>Autorizó:</a:t>
          </a:r>
        </a:p>
        <a:p>
          <a:r>
            <a:rPr lang="es-MX" sz="1000">
              <a:latin typeface="Verdana" pitchFamily="34" charset="0"/>
              <a:ea typeface="Verdana" pitchFamily="34" charset="0"/>
              <a:cs typeface="Verdana" pitchFamily="34" charset="0"/>
            </a:rPr>
            <a:t> </a:t>
          </a:r>
        </a:p>
        <a:p>
          <a:pPr algn="ctr"/>
          <a:r>
            <a:rPr lang="es-MX" sz="1000" b="1">
              <a:solidFill>
                <a:schemeClr val="tx1"/>
              </a:solidFill>
              <a:latin typeface="Verdana" pitchFamily="34" charset="0"/>
              <a:ea typeface="Verdana" pitchFamily="34" charset="0"/>
              <a:cs typeface="Verdana" pitchFamily="34" charset="0"/>
            </a:rPr>
            <a:t>(firma)</a:t>
          </a:r>
        </a:p>
        <a:p>
          <a:pPr algn="ctr"/>
          <a:r>
            <a:rPr lang="es-MX" sz="1000" b="1">
              <a:solidFill>
                <a:schemeClr val="tx1"/>
              </a:solidFill>
              <a:latin typeface="Verdana" pitchFamily="34" charset="0"/>
              <a:ea typeface="Verdana" pitchFamily="34" charset="0"/>
              <a:cs typeface="Verdana" pitchFamily="34" charset="0"/>
            </a:rPr>
            <a:t>________________</a:t>
          </a:r>
        </a:p>
        <a:p>
          <a:pPr marL="0" indent="0" algn="ctr"/>
          <a:r>
            <a:rPr lang="es-MX" sz="1000" b="1">
              <a:solidFill>
                <a:schemeClr val="tx1"/>
              </a:solidFill>
              <a:latin typeface="Verdana" pitchFamily="34" charset="0"/>
              <a:ea typeface="Verdana" pitchFamily="34" charset="0"/>
              <a:cs typeface="Verdana" pitchFamily="34" charset="0"/>
            </a:rPr>
            <a:t>(Nombre )</a:t>
          </a:r>
        </a:p>
        <a:p>
          <a:pPr marL="0" indent="0" algn="ctr"/>
          <a:r>
            <a:rPr lang="es-MX" sz="1000" b="1">
              <a:solidFill>
                <a:schemeClr val="tx1"/>
              </a:solidFill>
              <a:latin typeface="Verdana" pitchFamily="34" charset="0"/>
              <a:ea typeface="Verdana" pitchFamily="34" charset="0"/>
              <a:cs typeface="Verdana" pitchFamily="34" charset="0"/>
            </a:rPr>
            <a:t>(Cargo)</a:t>
          </a:r>
        </a:p>
      </xdr:txBody>
    </xdr:sp>
    <xdr:clientData/>
  </xdr:twoCellAnchor>
  <xdr:twoCellAnchor editAs="oneCell">
    <xdr:from>
      <xdr:col>9</xdr:col>
      <xdr:colOff>552450</xdr:colOff>
      <xdr:row>2</xdr:row>
      <xdr:rowOff>180975</xdr:rowOff>
    </xdr:from>
    <xdr:to>
      <xdr:col>15</xdr:col>
      <xdr:colOff>410210</xdr:colOff>
      <xdr:row>6</xdr:row>
      <xdr:rowOff>151100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94914" y="1432832"/>
          <a:ext cx="5980975" cy="93623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621847</xdr:colOff>
      <xdr:row>3</xdr:row>
      <xdr:rowOff>155121</xdr:rowOff>
    </xdr:from>
    <xdr:to>
      <xdr:col>14</xdr:col>
      <xdr:colOff>479607</xdr:colOff>
      <xdr:row>7</xdr:row>
      <xdr:rowOff>129783</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8740" y="767442"/>
          <a:ext cx="5980974" cy="94076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mendoza/Documents/SUBGERENCIA%20DE%20FINANZAS/2016/SUBTESORERIA%20DE%20POLITICA%20PRESUPUESTAL%202016/Formato%20de%20Ingresos%20diciembre%202016%20definitiv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F-A01"/>
      <sheetName val="SPF-A02"/>
      <sheetName val="SPF-A03"/>
      <sheetName val="SPF-C01 "/>
      <sheetName val="SPF-C02"/>
      <sheetName val="SPF-01"/>
      <sheetName val=" Indicadores"/>
      <sheetName val="2015"/>
    </sheetNames>
    <sheetDataSet>
      <sheetData sheetId="0">
        <row r="15">
          <cell r="V15">
            <v>86978550.689999998</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Y66"/>
  <sheetViews>
    <sheetView showGridLines="0" view="pageBreakPreview" topLeftCell="O13" zoomScale="90" zoomScaleSheetLayoutView="90" workbookViewId="0">
      <selection activeCell="AB35" sqref="AB35"/>
    </sheetView>
  </sheetViews>
  <sheetFormatPr baseColWidth="10" defaultRowHeight="12.75"/>
  <cols>
    <col min="1" max="1" width="11.85546875" style="75" hidden="1" customWidth="1"/>
    <col min="2" max="2" width="4" style="75" hidden="1" customWidth="1"/>
    <col min="3" max="4" width="2.85546875" style="8" hidden="1" customWidth="1"/>
    <col min="5" max="5" width="2.85546875" style="8" customWidth="1"/>
    <col min="6" max="6" width="17.140625" style="8" customWidth="1"/>
    <col min="7" max="7" width="2.7109375" style="8" customWidth="1"/>
    <col min="8" max="8" width="48.140625" style="8" customWidth="1"/>
    <col min="9" max="9" width="2.85546875" style="8" customWidth="1"/>
    <col min="10" max="10" width="20.140625" style="8" bestFit="1" customWidth="1"/>
    <col min="11" max="11" width="19.7109375" style="8" customWidth="1"/>
    <col min="12" max="12" width="20.85546875" style="8" customWidth="1"/>
    <col min="13" max="13" width="2" style="8" customWidth="1"/>
    <col min="14" max="14" width="19.28515625" style="8" bestFit="1" customWidth="1"/>
    <col min="15" max="15" width="17.5703125" style="8" customWidth="1"/>
    <col min="16" max="16" width="18.140625" style="8" customWidth="1"/>
    <col min="17" max="17" width="18" style="8" customWidth="1"/>
    <col min="18" max="18" width="2.28515625" style="8" customWidth="1"/>
    <col min="19" max="19" width="20.42578125" style="8" customWidth="1"/>
    <col min="20" max="20" width="21.7109375" style="8" customWidth="1"/>
    <col min="21" max="21" width="21" style="8" customWidth="1"/>
    <col min="22" max="22" width="23.28515625" style="8" customWidth="1"/>
    <col min="23" max="23" width="18.7109375" style="8" bestFit="1" customWidth="1"/>
    <col min="24" max="24" width="1.140625" style="8" customWidth="1"/>
    <col min="25" max="25" width="17.7109375" style="8" bestFit="1" customWidth="1"/>
    <col min="26" max="16384" width="11.42578125" style="8"/>
  </cols>
  <sheetData>
    <row r="2" spans="1:23" ht="14.25">
      <c r="A2" s="74"/>
      <c r="H2" s="18"/>
      <c r="J2" s="18"/>
      <c r="K2" s="18"/>
      <c r="L2" s="19"/>
      <c r="N2" s="19"/>
      <c r="O2" s="19"/>
      <c r="P2" s="19"/>
      <c r="Q2" s="19"/>
      <c r="S2" s="19"/>
      <c r="T2" s="19"/>
      <c r="U2" s="19"/>
      <c r="V2" s="19"/>
    </row>
    <row r="3" spans="1:23" ht="30.75" customHeight="1">
      <c r="A3" s="74"/>
      <c r="H3" s="116" t="s">
        <v>133</v>
      </c>
      <c r="I3" s="119"/>
      <c r="J3" s="118"/>
      <c r="K3" s="120"/>
      <c r="L3" s="120"/>
      <c r="M3" s="119"/>
      <c r="N3" s="121"/>
      <c r="O3" s="120"/>
      <c r="P3" s="120"/>
      <c r="Q3" s="120"/>
      <c r="R3" s="119"/>
      <c r="S3" s="120"/>
      <c r="T3" s="320"/>
      <c r="U3" s="320"/>
      <c r="V3" s="320"/>
    </row>
    <row r="4" spans="1:23" ht="27.75" customHeight="1">
      <c r="A4" s="74"/>
      <c r="H4" s="116" t="s">
        <v>155</v>
      </c>
      <c r="I4" s="119"/>
      <c r="J4" s="118"/>
      <c r="K4" s="120"/>
      <c r="L4" s="120"/>
      <c r="M4" s="119"/>
      <c r="N4" s="120"/>
      <c r="O4" s="120"/>
      <c r="P4" s="120"/>
      <c r="Q4" s="120"/>
      <c r="R4" s="119"/>
      <c r="S4" s="120"/>
      <c r="T4" s="320"/>
      <c r="U4" s="320"/>
      <c r="V4" s="320"/>
    </row>
    <row r="5" spans="1:23" ht="24">
      <c r="A5" s="74"/>
      <c r="H5" s="116" t="s">
        <v>70</v>
      </c>
      <c r="I5" s="119"/>
      <c r="J5" s="118"/>
      <c r="K5" s="120"/>
      <c r="L5" s="122"/>
      <c r="M5" s="119"/>
      <c r="N5" s="122"/>
      <c r="O5" s="120"/>
      <c r="P5" s="120"/>
      <c r="Q5" s="120"/>
      <c r="R5" s="119"/>
      <c r="S5" s="120"/>
      <c r="T5" s="321"/>
      <c r="U5" s="321"/>
      <c r="V5" s="321"/>
    </row>
    <row r="6" spans="1:23" ht="24">
      <c r="A6" s="74"/>
      <c r="H6" s="116" t="s">
        <v>71</v>
      </c>
      <c r="I6" s="119"/>
      <c r="J6" s="118"/>
      <c r="K6" s="120"/>
      <c r="L6" s="120"/>
      <c r="M6" s="119"/>
      <c r="N6" s="120"/>
      <c r="O6" s="120"/>
      <c r="P6" s="120"/>
      <c r="Q6" s="120"/>
      <c r="R6" s="119"/>
      <c r="S6" s="120"/>
      <c r="T6" s="120"/>
      <c r="U6" s="120"/>
      <c r="V6" s="120"/>
    </row>
    <row r="7" spans="1:23" ht="32.25" customHeight="1">
      <c r="A7" s="74"/>
      <c r="H7" s="119"/>
      <c r="I7" s="119"/>
      <c r="J7" s="123"/>
      <c r="K7" s="121"/>
      <c r="L7" s="120"/>
      <c r="M7" s="119"/>
      <c r="N7" s="120"/>
      <c r="O7" s="120"/>
      <c r="P7" s="120"/>
      <c r="Q7" s="120"/>
      <c r="R7" s="119"/>
      <c r="S7" s="120"/>
      <c r="T7" s="120"/>
      <c r="U7" s="333" t="s">
        <v>53</v>
      </c>
      <c r="V7" s="333"/>
    </row>
    <row r="8" spans="1:23" ht="24.75" hidden="1" customHeight="1">
      <c r="A8" s="74"/>
      <c r="H8" s="124"/>
      <c r="I8" s="124"/>
      <c r="J8" s="125"/>
      <c r="K8" s="126"/>
      <c r="L8" s="127"/>
      <c r="M8" s="124"/>
      <c r="N8" s="127"/>
      <c r="O8" s="127"/>
      <c r="P8" s="127"/>
      <c r="Q8" s="127"/>
      <c r="R8" s="124"/>
      <c r="S8" s="127"/>
      <c r="T8" s="127"/>
      <c r="U8" s="127"/>
      <c r="V8" s="127"/>
    </row>
    <row r="9" spans="1:23" s="20" customFormat="1" ht="22.5" customHeight="1">
      <c r="A9" s="74" t="s">
        <v>0</v>
      </c>
      <c r="B9" s="76"/>
      <c r="G9" s="54"/>
      <c r="H9" s="167" t="s">
        <v>120</v>
      </c>
      <c r="I9" s="128"/>
      <c r="J9" s="313" t="s">
        <v>75</v>
      </c>
      <c r="K9" s="314"/>
      <c r="L9" s="315"/>
      <c r="M9" s="128"/>
      <c r="N9" s="313" t="s">
        <v>73</v>
      </c>
      <c r="O9" s="314"/>
      <c r="P9" s="314"/>
      <c r="Q9" s="315"/>
      <c r="R9" s="128"/>
      <c r="S9" s="313" t="s">
        <v>76</v>
      </c>
      <c r="T9" s="314"/>
      <c r="U9" s="314"/>
      <c r="V9" s="315"/>
      <c r="W9" s="54"/>
    </row>
    <row r="10" spans="1:23" s="21" customFormat="1" ht="38.25" customHeight="1">
      <c r="A10" s="74" t="s">
        <v>1</v>
      </c>
      <c r="B10" s="75"/>
      <c r="C10" s="8"/>
      <c r="D10" s="8"/>
      <c r="E10" s="8"/>
      <c r="F10" s="8"/>
      <c r="H10" s="168" t="s">
        <v>5</v>
      </c>
      <c r="I10" s="128"/>
      <c r="J10" s="316"/>
      <c r="K10" s="317"/>
      <c r="L10" s="318"/>
      <c r="M10" s="128"/>
      <c r="N10" s="316"/>
      <c r="O10" s="317"/>
      <c r="P10" s="317"/>
      <c r="Q10" s="318"/>
      <c r="R10" s="128"/>
      <c r="S10" s="316"/>
      <c r="T10" s="317"/>
      <c r="U10" s="317"/>
      <c r="V10" s="318"/>
      <c r="W10" s="23"/>
    </row>
    <row r="11" spans="1:23" s="25" customFormat="1" ht="24.75" customHeight="1">
      <c r="A11" s="74" t="s">
        <v>2</v>
      </c>
      <c r="B11" s="74"/>
      <c r="C11" s="24"/>
      <c r="D11" s="24"/>
      <c r="E11" s="24"/>
      <c r="F11" s="24"/>
      <c r="H11" s="310" t="s">
        <v>77</v>
      </c>
      <c r="I11" s="128"/>
      <c r="J11" s="169">
        <f>+K11-1</f>
        <v>2016</v>
      </c>
      <c r="K11" s="308">
        <v>2017</v>
      </c>
      <c r="L11" s="309"/>
      <c r="M11" s="128"/>
      <c r="N11" s="170">
        <f>+J11</f>
        <v>2016</v>
      </c>
      <c r="O11" s="332">
        <f>+K11</f>
        <v>2017</v>
      </c>
      <c r="P11" s="308"/>
      <c r="Q11" s="309"/>
      <c r="R11" s="128"/>
      <c r="S11" s="170">
        <f>+N11</f>
        <v>2016</v>
      </c>
      <c r="T11" s="332">
        <f>+O11</f>
        <v>2017</v>
      </c>
      <c r="U11" s="308"/>
      <c r="V11" s="309"/>
    </row>
    <row r="12" spans="1:23" s="21" customFormat="1" ht="15" customHeight="1">
      <c r="A12" s="74" t="s">
        <v>3</v>
      </c>
      <c r="B12" s="75"/>
      <c r="C12" s="8"/>
      <c r="D12" s="8"/>
      <c r="E12" s="8"/>
      <c r="F12" s="8"/>
      <c r="H12" s="311"/>
      <c r="I12" s="119"/>
      <c r="J12" s="322" t="s">
        <v>78</v>
      </c>
      <c r="K12" s="324" t="s">
        <v>79</v>
      </c>
      <c r="L12" s="326" t="s">
        <v>80</v>
      </c>
      <c r="M12" s="132"/>
      <c r="N12" s="330" t="s">
        <v>78</v>
      </c>
      <c r="O12" s="328" t="s">
        <v>81</v>
      </c>
      <c r="P12" s="329"/>
      <c r="Q12" s="171" t="s">
        <v>78</v>
      </c>
      <c r="R12" s="154"/>
      <c r="S12" s="330" t="s">
        <v>78</v>
      </c>
      <c r="T12" s="328" t="s">
        <v>81</v>
      </c>
      <c r="U12" s="329"/>
      <c r="V12" s="326" t="s">
        <v>78</v>
      </c>
    </row>
    <row r="13" spans="1:23" s="21" customFormat="1" ht="31.5" customHeight="1">
      <c r="A13" s="74" t="s">
        <v>4</v>
      </c>
      <c r="B13" s="75"/>
      <c r="C13" s="8"/>
      <c r="D13" s="8"/>
      <c r="E13" s="8"/>
      <c r="F13" s="8"/>
      <c r="H13" s="312"/>
      <c r="I13" s="143"/>
      <c r="J13" s="323"/>
      <c r="K13" s="325"/>
      <c r="L13" s="327"/>
      <c r="M13" s="153"/>
      <c r="N13" s="331"/>
      <c r="O13" s="172" t="s">
        <v>82</v>
      </c>
      <c r="P13" s="173" t="s">
        <v>83</v>
      </c>
      <c r="Q13" s="174" t="s">
        <v>84</v>
      </c>
      <c r="R13" s="154"/>
      <c r="S13" s="331"/>
      <c r="T13" s="172" t="s">
        <v>82</v>
      </c>
      <c r="U13" s="175" t="s">
        <v>83</v>
      </c>
      <c r="V13" s="327"/>
    </row>
    <row r="14" spans="1:23" s="21" customFormat="1" ht="7.5" customHeight="1">
      <c r="A14" s="74" t="s">
        <v>5</v>
      </c>
      <c r="B14" s="75"/>
      <c r="C14" s="8"/>
      <c r="D14" s="8"/>
      <c r="E14" s="8"/>
      <c r="F14" s="8"/>
      <c r="H14" s="140"/>
      <c r="I14" s="144"/>
      <c r="J14" s="150"/>
      <c r="K14" s="156"/>
      <c r="L14" s="157"/>
      <c r="M14" s="144"/>
      <c r="N14" s="152"/>
      <c r="O14" s="22"/>
      <c r="P14" s="22"/>
      <c r="Q14" s="146"/>
      <c r="R14" s="145"/>
      <c r="S14" s="152"/>
      <c r="T14" s="22"/>
      <c r="U14" s="22"/>
      <c r="V14" s="146"/>
      <c r="W14" s="23"/>
    </row>
    <row r="15" spans="1:23" s="17" customFormat="1" ht="14.25">
      <c r="A15" s="74" t="s">
        <v>6</v>
      </c>
      <c r="B15" s="77"/>
      <c r="H15" s="26"/>
      <c r="I15" s="145"/>
      <c r="J15" s="151"/>
      <c r="K15" s="157"/>
      <c r="L15" s="158"/>
      <c r="M15" s="145"/>
      <c r="N15" s="27"/>
      <c r="O15" s="27"/>
      <c r="P15" s="27"/>
      <c r="Q15" s="27"/>
      <c r="R15" s="145"/>
      <c r="S15" s="27"/>
      <c r="T15" s="27"/>
      <c r="U15" s="27"/>
      <c r="V15" s="27"/>
    </row>
    <row r="16" spans="1:23" s="28" customFormat="1" ht="21.75" customHeight="1">
      <c r="A16" s="74" t="s">
        <v>7</v>
      </c>
      <c r="B16" s="77"/>
      <c r="C16" s="17"/>
      <c r="D16" s="17"/>
      <c r="E16" s="17"/>
      <c r="F16" s="17"/>
      <c r="H16" s="176" t="s">
        <v>85</v>
      </c>
      <c r="I16" s="145"/>
      <c r="J16" s="179">
        <f>+J18+J53</f>
        <v>86978550.689999998</v>
      </c>
      <c r="K16" s="180">
        <f>+K18+K53</f>
        <v>88806148</v>
      </c>
      <c r="L16" s="179">
        <f>+L18+L53</f>
        <v>89919148</v>
      </c>
      <c r="M16" s="145"/>
      <c r="N16" s="179">
        <f>+N18+N53</f>
        <v>6926006.96</v>
      </c>
      <c r="O16" s="179">
        <f>+O18+O53</f>
        <v>7758845</v>
      </c>
      <c r="P16" s="179">
        <f>+P18+P53</f>
        <v>7758845</v>
      </c>
      <c r="Q16" s="179">
        <f>+Q18+Q53</f>
        <v>6896155.8900000006</v>
      </c>
      <c r="R16" s="145"/>
      <c r="S16" s="181">
        <f>+S18+S53</f>
        <v>39744292.5</v>
      </c>
      <c r="T16" s="181">
        <f>+T18+T53</f>
        <v>42405193</v>
      </c>
      <c r="U16" s="181">
        <f>+U18+U53</f>
        <v>43518193</v>
      </c>
      <c r="V16" s="181">
        <f>+V18+V53</f>
        <v>40907790.590000004</v>
      </c>
    </row>
    <row r="17" spans="1:25" s="17" customFormat="1" ht="9" customHeight="1">
      <c r="A17" s="74" t="s">
        <v>8</v>
      </c>
      <c r="B17" s="77"/>
      <c r="H17" s="29"/>
      <c r="I17" s="145"/>
      <c r="J17" s="30"/>
      <c r="K17" s="147"/>
      <c r="L17" s="80"/>
      <c r="M17" s="145"/>
      <c r="N17" s="30"/>
      <c r="O17" s="80"/>
      <c r="P17" s="80"/>
      <c r="Q17" s="80"/>
      <c r="R17" s="145"/>
      <c r="S17" s="31"/>
      <c r="T17" s="31"/>
      <c r="U17" s="31"/>
      <c r="V17" s="31"/>
    </row>
    <row r="18" spans="1:25" s="33" customFormat="1" ht="21.75" customHeight="1">
      <c r="A18" s="74" t="s">
        <v>9</v>
      </c>
      <c r="B18" s="78"/>
      <c r="C18" s="32"/>
      <c r="D18" s="32"/>
      <c r="E18" s="32"/>
      <c r="F18" s="32"/>
      <c r="H18" s="177" t="s">
        <v>86</v>
      </c>
      <c r="I18" s="145"/>
      <c r="J18" s="179">
        <f>+J20+J43+J50</f>
        <v>86978550.689999998</v>
      </c>
      <c r="K18" s="180">
        <f>+K20+K43+K50</f>
        <v>88806148</v>
      </c>
      <c r="L18" s="179">
        <f>+L20+L43+L50</f>
        <v>89919148</v>
      </c>
      <c r="M18" s="145"/>
      <c r="N18" s="179">
        <f>+N20+N43+N50</f>
        <v>6926006.96</v>
      </c>
      <c r="O18" s="179">
        <f>+O20+O43+O50</f>
        <v>7758845</v>
      </c>
      <c r="P18" s="179">
        <f>+P20+P43+P50</f>
        <v>7758845</v>
      </c>
      <c r="Q18" s="179">
        <f>+Q20+Q43+Q50</f>
        <v>6896155.8900000006</v>
      </c>
      <c r="R18" s="145"/>
      <c r="S18" s="181">
        <f>+S20+S43+S50</f>
        <v>39744292.5</v>
      </c>
      <c r="T18" s="181">
        <f>+T20+T43+T50</f>
        <v>42405193</v>
      </c>
      <c r="U18" s="181">
        <f>+U20+U43+U50</f>
        <v>43518193</v>
      </c>
      <c r="V18" s="181">
        <f>+V20+V43+V50</f>
        <v>40907790.590000004</v>
      </c>
    </row>
    <row r="19" spans="1:25" s="17" customFormat="1" ht="9" customHeight="1">
      <c r="A19" s="74" t="s">
        <v>10</v>
      </c>
      <c r="B19" s="77"/>
      <c r="H19" s="29"/>
      <c r="I19" s="145"/>
      <c r="J19" s="30"/>
      <c r="K19" s="147"/>
      <c r="L19" s="80"/>
      <c r="M19" s="145"/>
      <c r="N19" s="30"/>
      <c r="O19" s="80"/>
      <c r="P19" s="80"/>
      <c r="Q19" s="80"/>
      <c r="R19" s="145"/>
      <c r="S19" s="31"/>
      <c r="T19" s="31"/>
      <c r="U19" s="31"/>
      <c r="V19" s="31"/>
    </row>
    <row r="20" spans="1:25" s="33" customFormat="1" ht="21.75" customHeight="1">
      <c r="A20" s="74" t="s">
        <v>11</v>
      </c>
      <c r="B20" s="78"/>
      <c r="C20" s="32"/>
      <c r="D20" s="32"/>
      <c r="E20" s="32"/>
      <c r="F20" s="32"/>
      <c r="H20" s="178" t="s">
        <v>87</v>
      </c>
      <c r="I20" s="145"/>
      <c r="J20" s="179">
        <f>SUM(J21,J23,J29,J32,J35)</f>
        <v>58902093.689999998</v>
      </c>
      <c r="K20" s="180">
        <f t="shared" ref="K20:L20" si="0">SUM(K21,K23,K29,K32,K35)</f>
        <v>61911092</v>
      </c>
      <c r="L20" s="179">
        <f t="shared" si="0"/>
        <v>63024092</v>
      </c>
      <c r="M20" s="155"/>
      <c r="N20" s="179">
        <f t="shared" ref="N20:Q20" si="1">SUM(N21,N23,N29,N32,N35)</f>
        <v>4646328.96</v>
      </c>
      <c r="O20" s="179">
        <f t="shared" si="1"/>
        <v>5586567</v>
      </c>
      <c r="P20" s="179">
        <f t="shared" si="1"/>
        <v>5586567</v>
      </c>
      <c r="Q20" s="179">
        <f t="shared" si="1"/>
        <v>4723877.8900000006</v>
      </c>
      <c r="R20" s="155"/>
      <c r="S20" s="179">
        <f t="shared" ref="S20:V20" si="2">SUM(S21,S23,S29,S32,S35)</f>
        <v>28345902.5</v>
      </c>
      <c r="T20" s="179">
        <f t="shared" si="2"/>
        <v>31543803</v>
      </c>
      <c r="U20" s="179">
        <f t="shared" si="2"/>
        <v>32656803</v>
      </c>
      <c r="V20" s="179">
        <f t="shared" si="2"/>
        <v>30046400.59</v>
      </c>
      <c r="W20" s="179">
        <f t="shared" ref="W20:Y20" si="3">SUM(W21,W23,W29,W32,W35)+W39</f>
        <v>-2610402.4100000015</v>
      </c>
      <c r="X20" s="179">
        <f t="shared" si="3"/>
        <v>0</v>
      </c>
      <c r="Y20" s="179">
        <f t="shared" si="3"/>
        <v>1700498.0899999975</v>
      </c>
    </row>
    <row r="21" spans="1:25" s="34" customFormat="1" ht="14.25">
      <c r="A21" s="74"/>
      <c r="B21" s="75"/>
      <c r="C21" s="8"/>
      <c r="D21" s="8"/>
      <c r="E21" s="8"/>
      <c r="F21" s="8"/>
      <c r="H21" s="35" t="s">
        <v>14</v>
      </c>
      <c r="I21" s="145"/>
      <c r="J21" s="36"/>
      <c r="K21" s="141"/>
      <c r="L21" s="81"/>
      <c r="M21" s="145"/>
      <c r="N21" s="81"/>
      <c r="O21" s="81"/>
      <c r="P21" s="81"/>
      <c r="Q21" s="81"/>
      <c r="R21" s="145"/>
      <c r="S21" s="36"/>
      <c r="T21" s="36"/>
      <c r="U21" s="36"/>
      <c r="V21" s="36"/>
    </row>
    <row r="22" spans="1:25" s="34" customFormat="1" ht="14.25">
      <c r="A22" s="75"/>
      <c r="B22" s="75"/>
      <c r="C22" s="8"/>
      <c r="D22" s="8"/>
      <c r="E22" s="8"/>
      <c r="F22" s="8"/>
      <c r="H22" s="35"/>
      <c r="I22" s="145"/>
      <c r="J22" s="36"/>
      <c r="K22" s="141"/>
      <c r="L22" s="81"/>
      <c r="M22" s="145"/>
      <c r="N22" s="81"/>
      <c r="O22" s="81"/>
      <c r="P22" s="81"/>
      <c r="Q22" s="81"/>
      <c r="R22" s="145"/>
      <c r="S22" s="36"/>
      <c r="T22" s="36"/>
      <c r="U22" s="36"/>
      <c r="V22" s="36"/>
    </row>
    <row r="23" spans="1:25" s="34" customFormat="1" ht="14.25">
      <c r="A23" s="75"/>
      <c r="B23" s="75"/>
      <c r="C23" s="8"/>
      <c r="D23" s="8"/>
      <c r="E23" s="8"/>
      <c r="F23" s="8"/>
      <c r="H23" s="35" t="s">
        <v>15</v>
      </c>
      <c r="I23" s="145"/>
      <c r="J23" s="36">
        <f>SUM(J24:J27)</f>
        <v>55054838.969999999</v>
      </c>
      <c r="K23" s="36">
        <f t="shared" ref="K23:Y23" si="4">SUM(K24:K27)</f>
        <v>59655007</v>
      </c>
      <c r="L23" s="36">
        <f t="shared" si="4"/>
        <v>59655007</v>
      </c>
      <c r="M23" s="36">
        <f t="shared" si="4"/>
        <v>0</v>
      </c>
      <c r="N23" s="36">
        <f t="shared" si="4"/>
        <v>4430124.74</v>
      </c>
      <c r="O23" s="36">
        <f t="shared" si="4"/>
        <v>5396199</v>
      </c>
      <c r="P23" s="36">
        <f t="shared" si="4"/>
        <v>5396199</v>
      </c>
      <c r="Q23" s="36">
        <f t="shared" si="4"/>
        <v>4299190.2600000007</v>
      </c>
      <c r="R23" s="36">
        <f t="shared" si="4"/>
        <v>0</v>
      </c>
      <c r="S23" s="36">
        <f t="shared" si="4"/>
        <v>26042309.059999999</v>
      </c>
      <c r="T23" s="36">
        <f t="shared" si="4"/>
        <v>30420237</v>
      </c>
      <c r="U23" s="36">
        <f t="shared" ref="U23" si="5">SUM(U24:U27)</f>
        <v>30420237</v>
      </c>
      <c r="V23" s="36">
        <f t="shared" si="4"/>
        <v>26625381.779999997</v>
      </c>
      <c r="W23" s="36">
        <f t="shared" si="4"/>
        <v>-3794855.2200000016</v>
      </c>
      <c r="X23" s="36">
        <f t="shared" si="4"/>
        <v>0</v>
      </c>
      <c r="Y23" s="36">
        <f t="shared" si="4"/>
        <v>583072.71999999741</v>
      </c>
    </row>
    <row r="24" spans="1:25" s="34" customFormat="1" ht="14.25">
      <c r="A24" s="75"/>
      <c r="B24" s="75"/>
      <c r="C24" s="8"/>
      <c r="D24" s="8"/>
      <c r="E24" s="8"/>
      <c r="F24" s="8"/>
      <c r="H24" s="42" t="s">
        <v>134</v>
      </c>
      <c r="I24" s="188"/>
      <c r="J24" s="189">
        <v>42187440.089999996</v>
      </c>
      <c r="K24" s="189">
        <v>43068317</v>
      </c>
      <c r="L24" s="189">
        <v>43068317</v>
      </c>
      <c r="M24" s="190"/>
      <c r="N24" s="191">
        <v>3707789.98</v>
      </c>
      <c r="O24" s="191">
        <v>3608750</v>
      </c>
      <c r="P24" s="191">
        <v>3608750</v>
      </c>
      <c r="Q24" s="191">
        <v>3522579.45</v>
      </c>
      <c r="R24" s="192"/>
      <c r="S24" s="191">
        <f>17906004.07+N24</f>
        <v>21613794.050000001</v>
      </c>
      <c r="T24" s="191">
        <f>18732340+O24</f>
        <v>22341090</v>
      </c>
      <c r="U24" s="191">
        <f>18732340+P24</f>
        <v>22341090</v>
      </c>
      <c r="V24" s="191">
        <f>18287505.95+Q24</f>
        <v>21810085.399999999</v>
      </c>
      <c r="W24" s="259">
        <f>+V24-U24</f>
        <v>-531004.60000000149</v>
      </c>
      <c r="Y24" s="259">
        <f>+V24-S24</f>
        <v>196291.34999999776</v>
      </c>
    </row>
    <row r="25" spans="1:25" s="34" customFormat="1" ht="14.25">
      <c r="A25" s="75"/>
      <c r="B25" s="75"/>
      <c r="C25" s="8"/>
      <c r="D25" s="8"/>
      <c r="E25" s="8"/>
      <c r="F25" s="8"/>
      <c r="H25" s="42" t="s">
        <v>135</v>
      </c>
      <c r="I25" s="188"/>
      <c r="J25" s="189">
        <v>2770598.72</v>
      </c>
      <c r="K25" s="189">
        <v>3489970</v>
      </c>
      <c r="L25" s="189">
        <v>3489970</v>
      </c>
      <c r="M25" s="190"/>
      <c r="N25" s="191">
        <v>239842.63</v>
      </c>
      <c r="O25" s="191">
        <v>100329</v>
      </c>
      <c r="P25" s="191">
        <v>100329</v>
      </c>
      <c r="Q25" s="191">
        <v>228691.14</v>
      </c>
      <c r="R25" s="192"/>
      <c r="S25" s="191">
        <f>1257301.57+N25</f>
        <v>1497144.2000000002</v>
      </c>
      <c r="T25" s="191">
        <f>1447458+O25</f>
        <v>1547787</v>
      </c>
      <c r="U25" s="191">
        <f>1447458+P25</f>
        <v>1547787</v>
      </c>
      <c r="V25" s="191">
        <f>1614808.77+Q25</f>
        <v>1843499.9100000001</v>
      </c>
      <c r="W25" s="259">
        <f t="shared" ref="W25:W54" si="6">+V25-U25</f>
        <v>295712.91000000015</v>
      </c>
      <c r="Y25" s="259">
        <f t="shared" ref="Y25:Y54" si="7">+V25-S25</f>
        <v>346355.70999999996</v>
      </c>
    </row>
    <row r="26" spans="1:25" s="34" customFormat="1" ht="14.25">
      <c r="A26" s="75"/>
      <c r="B26" s="75"/>
      <c r="C26" s="8"/>
      <c r="D26" s="8"/>
      <c r="E26" s="8"/>
      <c r="F26" s="8"/>
      <c r="H26" s="42" t="s">
        <v>136</v>
      </c>
      <c r="I26" s="188"/>
      <c r="J26" s="189">
        <v>5967080.1600000001</v>
      </c>
      <c r="K26" s="189">
        <v>5914000</v>
      </c>
      <c r="L26" s="189">
        <v>5914000</v>
      </c>
      <c r="M26" s="190"/>
      <c r="N26" s="191">
        <v>482492.13</v>
      </c>
      <c r="O26" s="191">
        <v>490000</v>
      </c>
      <c r="P26" s="191">
        <v>490000</v>
      </c>
      <c r="Q26" s="191">
        <v>547919.67000000004</v>
      </c>
      <c r="R26" s="192"/>
      <c r="S26" s="191">
        <f>2448878.68+N26</f>
        <v>2931370.81</v>
      </c>
      <c r="T26" s="191">
        <f>2450000+O26</f>
        <v>2940000</v>
      </c>
      <c r="U26" s="191">
        <f>2450000+P26</f>
        <v>2940000</v>
      </c>
      <c r="V26" s="191">
        <f>2423876.8+Q26</f>
        <v>2971796.4699999997</v>
      </c>
      <c r="W26" s="259">
        <f t="shared" si="6"/>
        <v>31796.469999999739</v>
      </c>
      <c r="Y26" s="259">
        <f t="shared" si="7"/>
        <v>40425.659999999683</v>
      </c>
    </row>
    <row r="27" spans="1:25" s="34" customFormat="1" ht="14.25">
      <c r="A27" s="75"/>
      <c r="B27" s="75"/>
      <c r="C27" s="8"/>
      <c r="D27" s="8"/>
      <c r="E27" s="8"/>
      <c r="F27" s="8"/>
      <c r="H27" s="42" t="s">
        <v>137</v>
      </c>
      <c r="I27" s="190"/>
      <c r="J27" s="81">
        <v>4129720</v>
      </c>
      <c r="K27" s="81">
        <v>7182720</v>
      </c>
      <c r="L27" s="81">
        <v>7182720</v>
      </c>
      <c r="M27" s="190"/>
      <c r="N27" s="193">
        <v>0</v>
      </c>
      <c r="O27" s="193">
        <v>1197120</v>
      </c>
      <c r="P27" s="193">
        <v>1197120</v>
      </c>
      <c r="Q27" s="191">
        <v>0</v>
      </c>
      <c r="R27" s="192"/>
      <c r="S27" s="193">
        <v>0</v>
      </c>
      <c r="T27" s="193">
        <f>2394240+O27</f>
        <v>3591360</v>
      </c>
      <c r="U27" s="193">
        <f>2394240+P27</f>
        <v>3591360</v>
      </c>
      <c r="V27" s="191">
        <v>0</v>
      </c>
      <c r="W27" s="259">
        <f t="shared" si="6"/>
        <v>-3591360</v>
      </c>
      <c r="Y27" s="259">
        <f t="shared" si="7"/>
        <v>0</v>
      </c>
    </row>
    <row r="28" spans="1:25" s="34" customFormat="1" ht="14.25">
      <c r="A28" s="75"/>
      <c r="B28" s="75"/>
      <c r="C28" s="8"/>
      <c r="D28" s="8"/>
      <c r="E28" s="8"/>
      <c r="F28" s="8"/>
      <c r="H28" s="35"/>
      <c r="I28" s="145"/>
      <c r="J28" s="36"/>
      <c r="K28" s="141"/>
      <c r="L28" s="141"/>
      <c r="M28" s="145"/>
      <c r="N28" s="81"/>
      <c r="O28" s="81"/>
      <c r="P28" s="81"/>
      <c r="Q28" s="81"/>
      <c r="R28" s="145"/>
      <c r="S28" s="36"/>
      <c r="T28" s="36"/>
      <c r="U28" s="36"/>
      <c r="V28" s="36"/>
      <c r="W28" s="259">
        <f t="shared" si="6"/>
        <v>0</v>
      </c>
      <c r="Y28" s="259">
        <f t="shared" si="7"/>
        <v>0</v>
      </c>
    </row>
    <row r="29" spans="1:25" s="34" customFormat="1" ht="14.25">
      <c r="A29" s="75"/>
      <c r="B29" s="75"/>
      <c r="C29" s="8"/>
      <c r="D29" s="8"/>
      <c r="E29" s="8"/>
      <c r="F29" s="8"/>
      <c r="H29" s="35" t="s">
        <v>16</v>
      </c>
      <c r="I29" s="145"/>
      <c r="J29" s="36">
        <f>+J30</f>
        <v>2449749.0499999998</v>
      </c>
      <c r="K29" s="36">
        <f t="shared" ref="K29:Y29" si="8">+K30</f>
        <v>2132485</v>
      </c>
      <c r="L29" s="36">
        <f t="shared" si="8"/>
        <v>2132485</v>
      </c>
      <c r="M29" s="36">
        <f t="shared" si="8"/>
        <v>0</v>
      </c>
      <c r="N29" s="36">
        <f t="shared" si="8"/>
        <v>200251.37</v>
      </c>
      <c r="O29" s="36">
        <f t="shared" si="8"/>
        <v>180068</v>
      </c>
      <c r="P29" s="36">
        <f t="shared" si="8"/>
        <v>180068</v>
      </c>
      <c r="Q29" s="36">
        <f t="shared" si="8"/>
        <v>406985.57</v>
      </c>
      <c r="R29" s="36">
        <f t="shared" si="8"/>
        <v>0</v>
      </c>
      <c r="S29" s="36">
        <f t="shared" si="8"/>
        <v>1012723.25</v>
      </c>
      <c r="T29" s="36">
        <f t="shared" si="8"/>
        <v>1061766</v>
      </c>
      <c r="U29" s="36">
        <f t="shared" si="8"/>
        <v>1061766</v>
      </c>
      <c r="V29" s="36">
        <f t="shared" si="8"/>
        <v>2188867.83</v>
      </c>
      <c r="W29" s="36">
        <f t="shared" si="8"/>
        <v>1127101.83</v>
      </c>
      <c r="X29" s="36">
        <f t="shared" si="8"/>
        <v>0</v>
      </c>
      <c r="Y29" s="36">
        <f t="shared" si="8"/>
        <v>1176144.58</v>
      </c>
    </row>
    <row r="30" spans="1:25" s="34" customFormat="1" ht="14.25">
      <c r="A30" s="75"/>
      <c r="B30" s="75"/>
      <c r="C30" s="8"/>
      <c r="D30" s="8"/>
      <c r="E30" s="8"/>
      <c r="F30" s="8"/>
      <c r="H30" s="194" t="s">
        <v>138</v>
      </c>
      <c r="I30" s="190"/>
      <c r="J30" s="81">
        <v>2449749.0499999998</v>
      </c>
      <c r="K30" s="81">
        <v>2132485</v>
      </c>
      <c r="L30" s="81">
        <v>2132485</v>
      </c>
      <c r="M30" s="190"/>
      <c r="N30" s="193">
        <v>200251.37</v>
      </c>
      <c r="O30" s="193">
        <v>180068</v>
      </c>
      <c r="P30" s="193">
        <v>180068</v>
      </c>
      <c r="Q30" s="193">
        <v>406985.57</v>
      </c>
      <c r="R30" s="192"/>
      <c r="S30" s="193">
        <f>812471.88+N30</f>
        <v>1012723.25</v>
      </c>
      <c r="T30" s="191">
        <f>881698+O30</f>
        <v>1061766</v>
      </c>
      <c r="U30" s="191">
        <f>881698+P30</f>
        <v>1061766</v>
      </c>
      <c r="V30" s="193">
        <f>1781882.26+Q30</f>
        <v>2188867.83</v>
      </c>
      <c r="W30" s="259">
        <f t="shared" si="6"/>
        <v>1127101.83</v>
      </c>
      <c r="Y30" s="259">
        <f>+V30-S30</f>
        <v>1176144.58</v>
      </c>
    </row>
    <row r="31" spans="1:25" s="34" customFormat="1" ht="14.25">
      <c r="A31" s="75"/>
      <c r="B31" s="75"/>
      <c r="C31" s="8"/>
      <c r="D31" s="8"/>
      <c r="E31" s="8"/>
      <c r="F31" s="8"/>
      <c r="H31" s="35"/>
      <c r="I31" s="145"/>
      <c r="J31" s="36"/>
      <c r="K31" s="141"/>
      <c r="L31" s="141"/>
      <c r="M31" s="145"/>
      <c r="N31" s="81"/>
      <c r="O31" s="81"/>
      <c r="P31" s="81"/>
      <c r="Q31" s="81"/>
      <c r="R31" s="145"/>
      <c r="S31" s="36"/>
      <c r="T31" s="36"/>
      <c r="U31" s="36"/>
      <c r="V31" s="36"/>
      <c r="W31" s="259">
        <f t="shared" si="6"/>
        <v>0</v>
      </c>
      <c r="Y31" s="259">
        <f t="shared" si="7"/>
        <v>0</v>
      </c>
    </row>
    <row r="32" spans="1:25" s="34" customFormat="1" ht="14.25">
      <c r="A32" s="75"/>
      <c r="B32" s="75"/>
      <c r="C32" s="8"/>
      <c r="D32" s="8"/>
      <c r="E32" s="8"/>
      <c r="F32" s="8"/>
      <c r="H32" s="35" t="s">
        <v>17</v>
      </c>
      <c r="I32" s="145"/>
      <c r="J32" s="36">
        <f>+J33+J39</f>
        <v>1397505.67</v>
      </c>
      <c r="K32" s="36">
        <f t="shared" ref="K32:L32" si="9">+K33+K39</f>
        <v>123600</v>
      </c>
      <c r="L32" s="36">
        <f t="shared" si="9"/>
        <v>1236600</v>
      </c>
      <c r="M32" s="36">
        <f t="shared" ref="M32:Y32" si="10">+M33</f>
        <v>0</v>
      </c>
      <c r="N32" s="36">
        <f t="shared" ref="N32:Q32" si="11">+N33+N39</f>
        <v>15952.85</v>
      </c>
      <c r="O32" s="36">
        <f t="shared" si="11"/>
        <v>10300</v>
      </c>
      <c r="P32" s="36">
        <f t="shared" si="11"/>
        <v>10300</v>
      </c>
      <c r="Q32" s="36">
        <f t="shared" si="11"/>
        <v>17702.060000000001</v>
      </c>
      <c r="R32" s="36">
        <f t="shared" si="10"/>
        <v>0</v>
      </c>
      <c r="S32" s="36">
        <f t="shared" ref="S32:V32" si="12">+S33+S39</f>
        <v>1290870.19</v>
      </c>
      <c r="T32" s="36">
        <f t="shared" si="12"/>
        <v>61800</v>
      </c>
      <c r="U32" s="36">
        <f t="shared" si="12"/>
        <v>1174800</v>
      </c>
      <c r="V32" s="36">
        <f t="shared" si="12"/>
        <v>1232150.98</v>
      </c>
      <c r="W32" s="36">
        <f t="shared" si="10"/>
        <v>57350.979999999996</v>
      </c>
      <c r="X32" s="36">
        <f t="shared" si="10"/>
        <v>0</v>
      </c>
      <c r="Y32" s="36">
        <f t="shared" si="10"/>
        <v>-18719.210000000006</v>
      </c>
    </row>
    <row r="33" spans="1:25" s="34" customFormat="1" ht="14.25">
      <c r="A33" s="75"/>
      <c r="B33" s="75"/>
      <c r="C33" s="8"/>
      <c r="D33" s="8"/>
      <c r="E33" s="8"/>
      <c r="F33" s="8"/>
      <c r="H33" s="38" t="s">
        <v>139</v>
      </c>
      <c r="I33" s="195"/>
      <c r="J33" s="189">
        <v>244505.66999999998</v>
      </c>
      <c r="K33" s="189">
        <v>123600</v>
      </c>
      <c r="L33" s="189">
        <v>123600</v>
      </c>
      <c r="M33" s="189"/>
      <c r="N33" s="203">
        <v>15952.85</v>
      </c>
      <c r="O33" s="193">
        <v>10300</v>
      </c>
      <c r="P33" s="193">
        <v>10300</v>
      </c>
      <c r="Q33" s="191">
        <v>17702.060000000001</v>
      </c>
      <c r="R33" s="191"/>
      <c r="S33" s="196">
        <f>121917.34+N33</f>
        <v>137870.19</v>
      </c>
      <c r="T33" s="191">
        <f>51500+O33</f>
        <v>61800</v>
      </c>
      <c r="U33" s="191">
        <f>51500+P33</f>
        <v>61800</v>
      </c>
      <c r="V33" s="191">
        <f>101448.92+Q33</f>
        <v>119150.98</v>
      </c>
      <c r="W33" s="259">
        <f>+V33-U33</f>
        <v>57350.979999999996</v>
      </c>
      <c r="Y33" s="259">
        <f t="shared" si="7"/>
        <v>-18719.210000000006</v>
      </c>
    </row>
    <row r="34" spans="1:25" s="34" customFormat="1" ht="14.25">
      <c r="A34" s="75"/>
      <c r="B34" s="75"/>
      <c r="C34" s="8"/>
      <c r="D34" s="8"/>
      <c r="E34" s="8"/>
      <c r="F34" s="8"/>
      <c r="H34" s="37"/>
      <c r="I34" s="145"/>
      <c r="J34" s="36"/>
      <c r="K34" s="141"/>
      <c r="L34" s="141"/>
      <c r="M34" s="145"/>
      <c r="N34" s="81"/>
      <c r="O34" s="81"/>
      <c r="P34" s="81"/>
      <c r="Q34" s="81"/>
      <c r="R34" s="145"/>
      <c r="S34" s="36"/>
      <c r="T34" s="36"/>
      <c r="U34" s="36"/>
      <c r="V34" s="36"/>
      <c r="W34" s="259">
        <f t="shared" si="6"/>
        <v>0</v>
      </c>
      <c r="Y34" s="259">
        <f t="shared" si="7"/>
        <v>0</v>
      </c>
    </row>
    <row r="35" spans="1:25" s="34" customFormat="1" ht="14.25">
      <c r="A35" s="75"/>
      <c r="B35" s="75"/>
      <c r="C35" s="8"/>
      <c r="D35" s="8"/>
      <c r="E35" s="8"/>
      <c r="F35" s="8"/>
      <c r="H35" s="35" t="s">
        <v>29</v>
      </c>
      <c r="I35" s="145"/>
      <c r="J35" s="41">
        <f>SUM(J36:J37)</f>
        <v>0</v>
      </c>
      <c r="K35" s="148">
        <f>SUM(K36:K37)</f>
        <v>0</v>
      </c>
      <c r="L35" s="148">
        <f>SUM(L36:L37)</f>
        <v>0</v>
      </c>
      <c r="M35" s="145"/>
      <c r="N35" s="41">
        <f>SUM(N36:N37)</f>
        <v>0</v>
      </c>
      <c r="O35" s="41">
        <f>SUM(O36:O37)</f>
        <v>0</v>
      </c>
      <c r="P35" s="41">
        <f>SUM(P36:P37)</f>
        <v>0</v>
      </c>
      <c r="Q35" s="41">
        <f>SUM(Q36:Q37)</f>
        <v>0</v>
      </c>
      <c r="R35" s="145"/>
      <c r="S35" s="41">
        <f>SUM(S36:S37)</f>
        <v>0</v>
      </c>
      <c r="T35" s="41">
        <f>SUM(T36:T37)</f>
        <v>0</v>
      </c>
      <c r="U35" s="41">
        <f>SUM(U36:U37)</f>
        <v>0</v>
      </c>
      <c r="V35" s="41">
        <f>SUM(V36:V37)</f>
        <v>0</v>
      </c>
      <c r="W35" s="259">
        <f t="shared" si="6"/>
        <v>0</v>
      </c>
      <c r="Y35" s="259">
        <f t="shared" si="7"/>
        <v>0</v>
      </c>
    </row>
    <row r="36" spans="1:25" s="34" customFormat="1" ht="14.25">
      <c r="A36" s="75"/>
      <c r="B36" s="75"/>
      <c r="C36" s="8"/>
      <c r="D36" s="8"/>
      <c r="E36" s="8"/>
      <c r="F36" s="8"/>
      <c r="H36" s="38" t="s">
        <v>30</v>
      </c>
      <c r="I36" s="145"/>
      <c r="J36" s="36"/>
      <c r="K36" s="141"/>
      <c r="L36" s="141"/>
      <c r="M36" s="145"/>
      <c r="N36" s="81"/>
      <c r="O36" s="81"/>
      <c r="P36" s="81"/>
      <c r="Q36" s="81"/>
      <c r="R36" s="145"/>
      <c r="S36" s="36"/>
      <c r="T36" s="36"/>
      <c r="U36" s="36"/>
      <c r="V36" s="36"/>
      <c r="W36" s="259">
        <f t="shared" si="6"/>
        <v>0</v>
      </c>
      <c r="Y36" s="259">
        <f t="shared" si="7"/>
        <v>0</v>
      </c>
    </row>
    <row r="37" spans="1:25" s="34" customFormat="1" ht="14.25">
      <c r="A37" s="75"/>
      <c r="B37" s="75"/>
      <c r="C37" s="8"/>
      <c r="D37" s="8"/>
      <c r="E37" s="8"/>
      <c r="F37" s="8"/>
      <c r="H37" s="38" t="s">
        <v>31</v>
      </c>
      <c r="I37" s="145"/>
      <c r="J37" s="36"/>
      <c r="K37" s="141"/>
      <c r="L37" s="141"/>
      <c r="M37" s="145"/>
      <c r="N37" s="81"/>
      <c r="O37" s="81"/>
      <c r="P37" s="81"/>
      <c r="Q37" s="81"/>
      <c r="R37" s="145"/>
      <c r="S37" s="36"/>
      <c r="T37" s="36"/>
      <c r="U37" s="36"/>
      <c r="V37" s="36"/>
      <c r="W37" s="259">
        <f t="shared" si="6"/>
        <v>0</v>
      </c>
      <c r="Y37" s="259">
        <f t="shared" si="7"/>
        <v>0</v>
      </c>
    </row>
    <row r="38" spans="1:25" s="34" customFormat="1" ht="14.25">
      <c r="A38" s="75"/>
      <c r="B38" s="75"/>
      <c r="C38" s="8"/>
      <c r="D38" s="8"/>
      <c r="E38" s="8"/>
      <c r="F38" s="8"/>
      <c r="H38" s="38"/>
      <c r="I38" s="145"/>
      <c r="J38" s="36"/>
      <c r="K38" s="141"/>
      <c r="L38" s="141"/>
      <c r="M38" s="145"/>
      <c r="N38" s="81"/>
      <c r="O38" s="81"/>
      <c r="P38" s="81"/>
      <c r="Q38" s="81"/>
      <c r="R38" s="145"/>
      <c r="S38" s="36"/>
      <c r="T38" s="36"/>
      <c r="U38" s="36"/>
      <c r="V38" s="36"/>
      <c r="W38" s="259">
        <f t="shared" si="6"/>
        <v>0</v>
      </c>
      <c r="Y38" s="259">
        <f t="shared" si="7"/>
        <v>0</v>
      </c>
    </row>
    <row r="39" spans="1:25" ht="14.25">
      <c r="H39" s="35" t="s">
        <v>91</v>
      </c>
      <c r="I39" s="145"/>
      <c r="J39" s="41">
        <f>SUM(J40:J41)</f>
        <v>1153000</v>
      </c>
      <c r="K39" s="142">
        <f>SUM(K40:K41)</f>
        <v>0</v>
      </c>
      <c r="L39" s="142">
        <f>SUM(L40:L41)</f>
        <v>1113000</v>
      </c>
      <c r="M39" s="145"/>
      <c r="N39" s="40">
        <f>SUM(N40:N41)</f>
        <v>0</v>
      </c>
      <c r="O39" s="40">
        <f>SUM(O40:O41)</f>
        <v>0</v>
      </c>
      <c r="P39" s="40">
        <f>SUM(P40:P41)</f>
        <v>0</v>
      </c>
      <c r="Q39" s="40">
        <f>SUM(Q40:Q41)</f>
        <v>0</v>
      </c>
      <c r="R39" s="145"/>
      <c r="S39" s="41">
        <f>SUM(S40:S41)</f>
        <v>1153000</v>
      </c>
      <c r="T39" s="41">
        <f>SUM(T40:T41)</f>
        <v>0</v>
      </c>
      <c r="U39" s="41">
        <f>SUM(U40:U41)</f>
        <v>1113000</v>
      </c>
      <c r="V39" s="41">
        <f>SUM(V40:V41)</f>
        <v>1113000</v>
      </c>
      <c r="W39" s="41">
        <f t="shared" ref="W39:Y39" si="13">SUM(W40:W41)</f>
        <v>0</v>
      </c>
      <c r="X39" s="41">
        <f t="shared" si="13"/>
        <v>0</v>
      </c>
      <c r="Y39" s="41">
        <f t="shared" si="13"/>
        <v>-40000</v>
      </c>
    </row>
    <row r="40" spans="1:25" ht="14.25">
      <c r="H40" s="38" t="s">
        <v>121</v>
      </c>
      <c r="I40" s="145"/>
      <c r="J40" s="36">
        <v>1153000</v>
      </c>
      <c r="K40" s="141">
        <v>0</v>
      </c>
      <c r="L40" s="141">
        <v>1113000</v>
      </c>
      <c r="M40" s="145"/>
      <c r="N40" s="81">
        <v>0</v>
      </c>
      <c r="O40" s="81">
        <v>0</v>
      </c>
      <c r="P40" s="81">
        <v>0</v>
      </c>
      <c r="Q40" s="81">
        <v>0</v>
      </c>
      <c r="R40" s="145"/>
      <c r="S40" s="36">
        <v>1153000</v>
      </c>
      <c r="T40" s="36">
        <v>0</v>
      </c>
      <c r="U40" s="36">
        <v>1113000</v>
      </c>
      <c r="V40" s="36">
        <v>1113000</v>
      </c>
      <c r="W40" s="259">
        <f t="shared" si="6"/>
        <v>0</v>
      </c>
      <c r="Y40" s="259">
        <f t="shared" si="7"/>
        <v>-40000</v>
      </c>
    </row>
    <row r="41" spans="1:25" s="33" customFormat="1" ht="21.75" customHeight="1">
      <c r="A41" s="78"/>
      <c r="B41" s="78"/>
      <c r="C41" s="32"/>
      <c r="D41" s="32"/>
      <c r="E41" s="32"/>
      <c r="F41" s="32"/>
      <c r="H41" s="38" t="s">
        <v>59</v>
      </c>
      <c r="I41" s="145"/>
      <c r="J41" s="36"/>
      <c r="K41" s="141"/>
      <c r="L41" s="141"/>
      <c r="M41" s="145"/>
      <c r="N41" s="81"/>
      <c r="O41" s="81"/>
      <c r="P41" s="81"/>
      <c r="Q41" s="81"/>
      <c r="R41" s="145"/>
      <c r="S41" s="36"/>
      <c r="T41" s="36"/>
      <c r="U41" s="36"/>
      <c r="V41" s="36"/>
      <c r="W41" s="259">
        <f t="shared" si="6"/>
        <v>0</v>
      </c>
      <c r="Y41" s="259">
        <f t="shared" si="7"/>
        <v>0</v>
      </c>
    </row>
    <row r="42" spans="1:25" s="34" customFormat="1" ht="14.25">
      <c r="A42" s="75"/>
      <c r="B42" s="75"/>
      <c r="C42" s="8"/>
      <c r="D42" s="8"/>
      <c r="E42" s="8"/>
      <c r="F42" s="8"/>
      <c r="H42" s="38"/>
      <c r="I42" s="145"/>
      <c r="J42" s="36"/>
      <c r="K42" s="141"/>
      <c r="L42" s="141"/>
      <c r="M42" s="145"/>
      <c r="N42" s="81"/>
      <c r="O42" s="81"/>
      <c r="P42" s="81"/>
      <c r="Q42" s="81"/>
      <c r="R42" s="145"/>
      <c r="S42" s="36"/>
      <c r="T42" s="36"/>
      <c r="U42" s="36"/>
      <c r="V42" s="36"/>
      <c r="W42" s="259">
        <f t="shared" si="6"/>
        <v>0</v>
      </c>
      <c r="Y42" s="259">
        <f t="shared" si="7"/>
        <v>0</v>
      </c>
    </row>
    <row r="43" spans="1:25" s="34" customFormat="1" ht="14.25">
      <c r="A43" s="75"/>
      <c r="B43" s="75"/>
      <c r="C43" s="8"/>
      <c r="D43" s="8"/>
      <c r="E43" s="8"/>
      <c r="F43" s="8"/>
      <c r="H43" s="178" t="s">
        <v>103</v>
      </c>
      <c r="I43" s="145"/>
      <c r="J43" s="179">
        <f>+J44+J47</f>
        <v>28076457</v>
      </c>
      <c r="K43" s="180">
        <f>+K44+K47</f>
        <v>26895056</v>
      </c>
      <c r="L43" s="180">
        <f>+L44+L47</f>
        <v>26895056</v>
      </c>
      <c r="M43" s="145"/>
      <c r="N43" s="179">
        <f>+N44+N47</f>
        <v>2279678</v>
      </c>
      <c r="O43" s="179">
        <f>+O44+O47</f>
        <v>2172278</v>
      </c>
      <c r="P43" s="179">
        <f>+P44+P47</f>
        <v>2172278</v>
      </c>
      <c r="Q43" s="179">
        <f>+Q44+Q47</f>
        <v>2172278</v>
      </c>
      <c r="R43" s="145"/>
      <c r="S43" s="181">
        <f>+S44+S47</f>
        <v>11398390</v>
      </c>
      <c r="T43" s="181">
        <f>+T44+T47</f>
        <v>10861390</v>
      </c>
      <c r="U43" s="181">
        <f>+U44+U47</f>
        <v>10861390</v>
      </c>
      <c r="V43" s="181">
        <f>+V44+V47</f>
        <v>10861390</v>
      </c>
      <c r="W43" s="181">
        <f t="shared" ref="W43:Y43" si="14">+W44+W47</f>
        <v>0</v>
      </c>
      <c r="X43" s="181">
        <f t="shared" si="14"/>
        <v>0</v>
      </c>
      <c r="Y43" s="181">
        <f t="shared" si="14"/>
        <v>-537000</v>
      </c>
    </row>
    <row r="44" spans="1:25" ht="14.25">
      <c r="H44" s="42" t="s">
        <v>32</v>
      </c>
      <c r="I44" s="145"/>
      <c r="J44" s="81">
        <f>+J45+J46</f>
        <v>28076457</v>
      </c>
      <c r="K44" s="141">
        <f>+K45+K46</f>
        <v>26895056</v>
      </c>
      <c r="L44" s="141">
        <f>+L45+L46</f>
        <v>26895056</v>
      </c>
      <c r="M44" s="145"/>
      <c r="N44" s="81">
        <f>+N45+N46</f>
        <v>2279678</v>
      </c>
      <c r="O44" s="81">
        <f>+O45+O46</f>
        <v>2172278</v>
      </c>
      <c r="P44" s="81">
        <f>+P45+P46</f>
        <v>2172278</v>
      </c>
      <c r="Q44" s="81">
        <f>+Q45+Q46</f>
        <v>2172278</v>
      </c>
      <c r="R44" s="145"/>
      <c r="S44" s="36">
        <f>+S45+S46</f>
        <v>11398390</v>
      </c>
      <c r="T44" s="36">
        <f>+T45+T46</f>
        <v>10861390</v>
      </c>
      <c r="U44" s="36">
        <f>+U45+U46</f>
        <v>10861390</v>
      </c>
      <c r="V44" s="36">
        <f>+V45+V46</f>
        <v>10861390</v>
      </c>
      <c r="W44" s="259">
        <f t="shared" si="6"/>
        <v>0</v>
      </c>
      <c r="Y44" s="259">
        <f t="shared" si="7"/>
        <v>-537000</v>
      </c>
    </row>
    <row r="45" spans="1:25" ht="14.25">
      <c r="H45" s="38" t="s">
        <v>19</v>
      </c>
      <c r="I45" s="145"/>
      <c r="J45" s="81">
        <v>28076457</v>
      </c>
      <c r="K45" s="141">
        <v>26895056</v>
      </c>
      <c r="L45" s="141">
        <v>26895056</v>
      </c>
      <c r="M45" s="145"/>
      <c r="N45" s="81">
        <v>2279678</v>
      </c>
      <c r="O45" s="81">
        <v>2172278</v>
      </c>
      <c r="P45" s="81">
        <v>2172278</v>
      </c>
      <c r="Q45" s="81">
        <v>2172278</v>
      </c>
      <c r="R45" s="145"/>
      <c r="S45" s="36">
        <f>9118712+N45</f>
        <v>11398390</v>
      </c>
      <c r="T45" s="36">
        <f>8689112+O45</f>
        <v>10861390</v>
      </c>
      <c r="U45" s="36">
        <f t="shared" ref="U45:V45" si="15">8689112+P45</f>
        <v>10861390</v>
      </c>
      <c r="V45" s="36">
        <f t="shared" si="15"/>
        <v>10861390</v>
      </c>
      <c r="W45" s="259">
        <f t="shared" si="6"/>
        <v>0</v>
      </c>
      <c r="Y45" s="259">
        <f t="shared" si="7"/>
        <v>-537000</v>
      </c>
    </row>
    <row r="46" spans="1:25" ht="14.25">
      <c r="H46" s="38" t="s">
        <v>20</v>
      </c>
      <c r="I46" s="145"/>
      <c r="J46" s="81"/>
      <c r="K46" s="141"/>
      <c r="L46" s="141"/>
      <c r="M46" s="145"/>
      <c r="N46" s="81"/>
      <c r="O46" s="81"/>
      <c r="P46" s="81"/>
      <c r="Q46" s="81"/>
      <c r="R46" s="145"/>
      <c r="S46" s="36"/>
      <c r="T46" s="36"/>
      <c r="U46" s="36"/>
      <c r="V46" s="36"/>
      <c r="W46" s="259">
        <f t="shared" si="6"/>
        <v>0</v>
      </c>
      <c r="Y46" s="259">
        <f t="shared" si="7"/>
        <v>0</v>
      </c>
    </row>
    <row r="47" spans="1:25" ht="14.25">
      <c r="H47" s="42" t="s">
        <v>21</v>
      </c>
      <c r="I47" s="145"/>
      <c r="J47" s="81"/>
      <c r="K47" s="141"/>
      <c r="L47" s="141"/>
      <c r="M47" s="145"/>
      <c r="N47" s="81"/>
      <c r="O47" s="81"/>
      <c r="P47" s="81"/>
      <c r="Q47" s="81"/>
      <c r="R47" s="145"/>
      <c r="S47" s="36"/>
      <c r="T47" s="36"/>
      <c r="U47" s="36"/>
      <c r="V47" s="36"/>
      <c r="W47" s="259">
        <f t="shared" si="6"/>
        <v>0</v>
      </c>
      <c r="Y47" s="259">
        <f t="shared" si="7"/>
        <v>0</v>
      </c>
    </row>
    <row r="48" spans="1:25" ht="14.25">
      <c r="H48" s="38" t="s">
        <v>19</v>
      </c>
      <c r="I48" s="145"/>
      <c r="J48" s="81"/>
      <c r="K48" s="141"/>
      <c r="L48" s="141"/>
      <c r="M48" s="145"/>
      <c r="N48" s="81"/>
      <c r="O48" s="81"/>
      <c r="P48" s="81"/>
      <c r="Q48" s="81"/>
      <c r="R48" s="145"/>
      <c r="S48" s="36"/>
      <c r="T48" s="36"/>
      <c r="U48" s="36"/>
      <c r="V48" s="36"/>
      <c r="W48" s="259">
        <f t="shared" si="6"/>
        <v>0</v>
      </c>
      <c r="Y48" s="259">
        <f t="shared" si="7"/>
        <v>0</v>
      </c>
    </row>
    <row r="49" spans="1:25" ht="14.25">
      <c r="H49" s="38" t="s">
        <v>60</v>
      </c>
      <c r="I49" s="145"/>
      <c r="J49" s="81"/>
      <c r="K49" s="141"/>
      <c r="L49" s="141"/>
      <c r="M49" s="145"/>
      <c r="N49" s="81"/>
      <c r="O49" s="81"/>
      <c r="P49" s="81"/>
      <c r="Q49" s="81"/>
      <c r="R49" s="145"/>
      <c r="S49" s="36"/>
      <c r="T49" s="36"/>
      <c r="U49" s="36"/>
      <c r="V49" s="36"/>
      <c r="W49" s="259">
        <f t="shared" si="6"/>
        <v>0</v>
      </c>
      <c r="Y49" s="259">
        <f t="shared" si="7"/>
        <v>0</v>
      </c>
    </row>
    <row r="50" spans="1:25" ht="14.25">
      <c r="H50" s="178" t="s">
        <v>88</v>
      </c>
      <c r="I50" s="145"/>
      <c r="J50" s="179">
        <f>+J51+J52</f>
        <v>0</v>
      </c>
      <c r="K50" s="180">
        <f>+K51+K52</f>
        <v>0</v>
      </c>
      <c r="L50" s="180">
        <f>+L51+L52</f>
        <v>0</v>
      </c>
      <c r="M50" s="145"/>
      <c r="N50" s="179">
        <f>+N51+N52</f>
        <v>0</v>
      </c>
      <c r="O50" s="179">
        <f>+O51+O52</f>
        <v>0</v>
      </c>
      <c r="P50" s="179">
        <f>+P51+P52</f>
        <v>0</v>
      </c>
      <c r="Q50" s="179">
        <f>+Q51+Q52</f>
        <v>0</v>
      </c>
      <c r="R50" s="145"/>
      <c r="S50" s="181">
        <f>+S51+S52</f>
        <v>0</v>
      </c>
      <c r="T50" s="181">
        <f>+T51+T52</f>
        <v>0</v>
      </c>
      <c r="U50" s="181">
        <f>+U51+U52</f>
        <v>0</v>
      </c>
      <c r="V50" s="181">
        <f>+V51+V52</f>
        <v>0</v>
      </c>
      <c r="W50" s="259">
        <f t="shared" si="6"/>
        <v>0</v>
      </c>
      <c r="Y50" s="259">
        <f t="shared" si="7"/>
        <v>0</v>
      </c>
    </row>
    <row r="51" spans="1:25" s="33" customFormat="1" ht="21.75" customHeight="1">
      <c r="A51" s="78"/>
      <c r="B51" s="78"/>
      <c r="C51" s="32"/>
      <c r="D51" s="32"/>
      <c r="E51" s="32"/>
      <c r="F51" s="32"/>
      <c r="H51" s="42" t="s">
        <v>32</v>
      </c>
      <c r="I51" s="145"/>
      <c r="J51" s="81"/>
      <c r="K51" s="141"/>
      <c r="L51" s="141"/>
      <c r="M51" s="145"/>
      <c r="N51" s="81"/>
      <c r="O51" s="81"/>
      <c r="P51" s="81"/>
      <c r="Q51" s="81"/>
      <c r="R51" s="145"/>
      <c r="S51" s="36"/>
      <c r="T51" s="36"/>
      <c r="U51" s="36"/>
      <c r="V51" s="36"/>
      <c r="W51" s="259">
        <f t="shared" si="6"/>
        <v>0</v>
      </c>
      <c r="Y51" s="259">
        <f t="shared" si="7"/>
        <v>0</v>
      </c>
    </row>
    <row r="52" spans="1:25" ht="14.25">
      <c r="H52" s="42" t="s">
        <v>21</v>
      </c>
      <c r="I52" s="145"/>
      <c r="J52" s="81"/>
      <c r="K52" s="141"/>
      <c r="L52" s="141"/>
      <c r="M52" s="145"/>
      <c r="N52" s="81"/>
      <c r="O52" s="81"/>
      <c r="P52" s="81"/>
      <c r="Q52" s="81"/>
      <c r="R52" s="145"/>
      <c r="S52" s="36"/>
      <c r="T52" s="36"/>
      <c r="U52" s="36"/>
      <c r="V52" s="36"/>
      <c r="W52" s="259">
        <f t="shared" si="6"/>
        <v>0</v>
      </c>
      <c r="Y52" s="259">
        <f t="shared" si="7"/>
        <v>0</v>
      </c>
    </row>
    <row r="53" spans="1:25" ht="14.25">
      <c r="H53" s="177" t="s">
        <v>89</v>
      </c>
      <c r="I53" s="145"/>
      <c r="J53" s="179">
        <f>J54</f>
        <v>0</v>
      </c>
      <c r="K53" s="180">
        <f>SUM(K54)</f>
        <v>0</v>
      </c>
      <c r="L53" s="180">
        <f>SUM(L54)</f>
        <v>0</v>
      </c>
      <c r="M53" s="145"/>
      <c r="N53" s="179">
        <f>SUM(N54)</f>
        <v>0</v>
      </c>
      <c r="O53" s="179">
        <f>SUM(O54)</f>
        <v>0</v>
      </c>
      <c r="P53" s="179">
        <f>SUM(P54)</f>
        <v>0</v>
      </c>
      <c r="Q53" s="179">
        <f>SUM(Q54)</f>
        <v>0</v>
      </c>
      <c r="R53" s="145"/>
      <c r="S53" s="181">
        <f>+S54</f>
        <v>0</v>
      </c>
      <c r="T53" s="181">
        <f>+T54</f>
        <v>0</v>
      </c>
      <c r="U53" s="181">
        <f>+U54</f>
        <v>0</v>
      </c>
      <c r="V53" s="181">
        <f>+V54</f>
        <v>0</v>
      </c>
      <c r="W53" s="259">
        <f t="shared" si="6"/>
        <v>0</v>
      </c>
      <c r="Y53" s="259">
        <f t="shared" si="7"/>
        <v>0</v>
      </c>
    </row>
    <row r="54" spans="1:25" ht="14.25">
      <c r="H54" s="43" t="s">
        <v>90</v>
      </c>
      <c r="I54" s="145"/>
      <c r="J54" s="40">
        <f>+J55-J56</f>
        <v>0</v>
      </c>
      <c r="K54" s="142">
        <f>+K55-K56</f>
        <v>0</v>
      </c>
      <c r="L54" s="142">
        <f>+L55-L56</f>
        <v>0</v>
      </c>
      <c r="M54" s="145"/>
      <c r="N54" s="40">
        <f>+N55-N56</f>
        <v>0</v>
      </c>
      <c r="O54" s="40">
        <f>+O55-O56</f>
        <v>0</v>
      </c>
      <c r="P54" s="40">
        <f>+P55-P56</f>
        <v>0</v>
      </c>
      <c r="Q54" s="40">
        <f>+Q55-Q56</f>
        <v>0</v>
      </c>
      <c r="R54" s="145"/>
      <c r="S54" s="41">
        <f>+S55-S56</f>
        <v>0</v>
      </c>
      <c r="T54" s="41">
        <f>+T55-T56</f>
        <v>0</v>
      </c>
      <c r="U54" s="41">
        <f>+U55-U56</f>
        <v>0</v>
      </c>
      <c r="V54" s="41">
        <f>+V55-V56</f>
        <v>0</v>
      </c>
      <c r="W54" s="259">
        <f t="shared" si="6"/>
        <v>0</v>
      </c>
      <c r="Y54" s="259">
        <f t="shared" si="7"/>
        <v>0</v>
      </c>
    </row>
    <row r="55" spans="1:25" ht="14.25">
      <c r="H55" s="42" t="s">
        <v>33</v>
      </c>
      <c r="I55" s="145"/>
      <c r="J55" s="81"/>
      <c r="K55" s="141"/>
      <c r="L55" s="141"/>
      <c r="M55" s="145"/>
      <c r="N55" s="81"/>
      <c r="O55" s="81"/>
      <c r="P55" s="81"/>
      <c r="Q55" s="81"/>
      <c r="R55" s="145"/>
      <c r="S55" s="36"/>
      <c r="T55" s="36"/>
      <c r="U55" s="36"/>
      <c r="V55" s="36"/>
    </row>
    <row r="56" spans="1:25" ht="14.25">
      <c r="H56" s="44" t="s">
        <v>24</v>
      </c>
      <c r="I56" s="144"/>
      <c r="J56" s="82"/>
      <c r="K56" s="149"/>
      <c r="L56" s="149"/>
      <c r="M56" s="145"/>
      <c r="N56" s="82"/>
      <c r="O56" s="82"/>
      <c r="P56" s="82"/>
      <c r="Q56" s="82"/>
      <c r="R56" s="145"/>
      <c r="S56" s="79"/>
      <c r="T56" s="79"/>
      <c r="U56" s="79"/>
      <c r="V56" s="79"/>
    </row>
    <row r="58" spans="1:25" ht="15" customHeight="1">
      <c r="H58" s="334" t="s">
        <v>100</v>
      </c>
      <c r="I58" s="335"/>
      <c r="J58" s="335"/>
      <c r="K58" s="335"/>
      <c r="L58" s="335"/>
      <c r="M58" s="335"/>
      <c r="N58" s="335"/>
      <c r="O58" s="335"/>
      <c r="P58" s="335"/>
      <c r="Q58" s="335"/>
      <c r="R58" s="335"/>
      <c r="S58" s="335"/>
      <c r="T58" s="335"/>
      <c r="U58" s="335"/>
      <c r="V58" s="336"/>
    </row>
    <row r="59" spans="1:25" ht="14.25" customHeight="1">
      <c r="H59" s="337"/>
      <c r="I59" s="338"/>
      <c r="J59" s="338"/>
      <c r="K59" s="338"/>
      <c r="L59" s="338"/>
      <c r="M59" s="338"/>
      <c r="N59" s="338"/>
      <c r="O59" s="338"/>
      <c r="P59" s="338"/>
      <c r="Q59" s="338"/>
      <c r="R59" s="338"/>
      <c r="S59" s="338"/>
      <c r="T59" s="338"/>
      <c r="U59" s="338"/>
      <c r="V59" s="339"/>
    </row>
    <row r="60" spans="1:25" ht="14.25">
      <c r="H60" s="10" t="s">
        <v>118</v>
      </c>
      <c r="I60" s="10"/>
      <c r="J60" s="10"/>
      <c r="K60" s="10"/>
      <c r="L60" s="10"/>
      <c r="M60" s="10"/>
      <c r="N60" s="10"/>
      <c r="O60" s="10"/>
      <c r="P60" s="10"/>
      <c r="Q60" s="10"/>
      <c r="R60" s="10"/>
      <c r="S60" s="10"/>
      <c r="T60" s="10"/>
      <c r="U60" s="10"/>
      <c r="V60" s="10"/>
    </row>
    <row r="61" spans="1:25" ht="14.25">
      <c r="H61" s="10" t="s">
        <v>124</v>
      </c>
      <c r="I61" s="10"/>
      <c r="J61" s="10"/>
      <c r="K61" s="10"/>
      <c r="L61" s="10"/>
      <c r="M61" s="10"/>
      <c r="N61" s="10"/>
      <c r="O61" s="10"/>
      <c r="P61" s="10"/>
      <c r="Q61" s="10"/>
      <c r="R61" s="10"/>
      <c r="S61" s="10"/>
      <c r="T61" s="10"/>
      <c r="U61" s="10"/>
      <c r="V61" s="10"/>
    </row>
    <row r="62" spans="1:25" ht="68.25" customHeight="1" thickBot="1"/>
    <row r="63" spans="1:25" ht="19.5" thickTop="1">
      <c r="H63" s="161" t="s">
        <v>112</v>
      </c>
      <c r="I63" s="162"/>
      <c r="J63" s="162"/>
      <c r="K63" s="162"/>
      <c r="L63" s="319" t="s">
        <v>112</v>
      </c>
      <c r="M63" s="319"/>
      <c r="N63" s="319"/>
      <c r="O63" s="319"/>
      <c r="P63" s="51"/>
      <c r="Q63" s="51"/>
      <c r="R63" s="51"/>
      <c r="S63" s="319" t="s">
        <v>112</v>
      </c>
      <c r="T63" s="319"/>
      <c r="U63" s="319"/>
    </row>
    <row r="64" spans="1:25" ht="19.5">
      <c r="H64" s="160" t="s">
        <v>109</v>
      </c>
      <c r="I64" s="159"/>
      <c r="J64" s="159"/>
      <c r="K64" s="159"/>
      <c r="L64" s="159" t="s">
        <v>110</v>
      </c>
      <c r="M64" s="159"/>
      <c r="N64" s="159"/>
      <c r="O64" s="159"/>
      <c r="P64" s="159"/>
      <c r="Q64" s="159"/>
      <c r="S64" s="159" t="s">
        <v>111</v>
      </c>
      <c r="T64" s="159"/>
      <c r="U64" s="159"/>
      <c r="V64" s="136"/>
    </row>
    <row r="65" spans="8:22" ht="19.5">
      <c r="H65" s="136" t="s">
        <v>145</v>
      </c>
      <c r="I65" s="159"/>
      <c r="J65" s="159"/>
      <c r="K65" s="159"/>
      <c r="L65" s="159" t="s">
        <v>152</v>
      </c>
      <c r="M65" s="159"/>
      <c r="N65" s="159"/>
      <c r="O65" s="159"/>
      <c r="P65" s="159"/>
      <c r="Q65" s="159"/>
      <c r="S65" s="159" t="s">
        <v>147</v>
      </c>
      <c r="T65" s="159"/>
      <c r="U65" s="136"/>
      <c r="V65" s="136"/>
    </row>
    <row r="66" spans="8:22" ht="19.5">
      <c r="H66" s="136" t="s">
        <v>151</v>
      </c>
      <c r="I66" s="159"/>
      <c r="J66" s="159"/>
      <c r="K66" s="159"/>
      <c r="L66" s="159" t="s">
        <v>153</v>
      </c>
      <c r="M66" s="159"/>
      <c r="N66" s="159"/>
      <c r="O66" s="159"/>
      <c r="P66" s="159"/>
      <c r="Q66" s="159"/>
      <c r="S66" s="159" t="s">
        <v>154</v>
      </c>
      <c r="T66" s="159"/>
      <c r="U66" s="159"/>
      <c r="V66" s="136"/>
    </row>
  </sheetData>
  <mergeCells count="21">
    <mergeCell ref="L63:O63"/>
    <mergeCell ref="S63:U63"/>
    <mergeCell ref="T3:V4"/>
    <mergeCell ref="T5:V5"/>
    <mergeCell ref="J12:J13"/>
    <mergeCell ref="K12:K13"/>
    <mergeCell ref="L12:L13"/>
    <mergeCell ref="O12:P12"/>
    <mergeCell ref="T12:U12"/>
    <mergeCell ref="N12:N13"/>
    <mergeCell ref="S12:S13"/>
    <mergeCell ref="V12:V13"/>
    <mergeCell ref="O11:Q11"/>
    <mergeCell ref="T11:V11"/>
    <mergeCell ref="U7:V7"/>
    <mergeCell ref="H58:V59"/>
    <mergeCell ref="K11:L11"/>
    <mergeCell ref="H11:H13"/>
    <mergeCell ref="J9:L10"/>
    <mergeCell ref="N9:Q10"/>
    <mergeCell ref="S9:V10"/>
  </mergeCells>
  <phoneticPr fontId="0" type="noConversion"/>
  <dataValidations count="2">
    <dataValidation type="list" allowBlank="1" showInputMessage="1" showErrorMessage="1" prompt="Seleccione el período acumulado que desea consultar" sqref="A5">
      <formula1>"ENERO,FEBRERO,MARZO,ABRIL,MAYO,JUNIO,JULIO,AGOSTO,SEPTIEMBRE,OCTUBRE,NOVIEMBRE,DICIEMBRE"</formula1>
    </dataValidation>
    <dataValidation type="list" allowBlank="1" showInputMessage="1" showErrorMessage="1" sqref="H10">
      <formula1>$A$9:$A$20</formula1>
    </dataValidation>
  </dataValidations>
  <printOptions horizontalCentered="1" verticalCentered="1"/>
  <pageMargins left="0.39370078740157483" right="0.27559055118110237" top="0.59055118110236227" bottom="0.39370078740157483" header="0" footer="0"/>
  <pageSetup scale="48" orientation="landscape" r:id="rId1"/>
  <headerFooter alignWithMargins="0"/>
  <rowBreaks count="1" manualBreakCount="1">
    <brk id="14" min="7" max="21" man="1"/>
  </rowBreaks>
  <colBreaks count="1" manualBreakCount="1">
    <brk id="9" min="2" max="6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18"/>
  <sheetViews>
    <sheetView showGridLines="0" view="pageBreakPreview" zoomScale="85" zoomScaleSheetLayoutView="85" workbookViewId="0">
      <selection activeCell="I12" sqref="I12"/>
    </sheetView>
  </sheetViews>
  <sheetFormatPr baseColWidth="10" defaultRowHeight="12.75"/>
  <cols>
    <col min="1" max="1" width="11.42578125" style="8"/>
    <col min="2" max="2" width="66.42578125" style="8" customWidth="1"/>
    <col min="3" max="3" width="1.7109375" style="8" customWidth="1"/>
    <col min="4" max="4" width="18.140625" style="8" customWidth="1"/>
    <col min="5" max="5" width="18.28515625" style="8" customWidth="1"/>
    <col min="6" max="6" width="17.140625" style="8" customWidth="1"/>
    <col min="7" max="7" width="10.5703125" style="8" customWidth="1"/>
    <col min="8" max="8" width="16.28515625" style="8" customWidth="1"/>
    <col min="9" max="9" width="10.5703125" style="8" customWidth="1"/>
    <col min="10" max="10" width="23.5703125" style="8" customWidth="1"/>
    <col min="11" max="11" width="13.140625" style="8" customWidth="1"/>
    <col min="12" max="12" width="19.7109375" style="8" customWidth="1"/>
    <col min="13" max="13" width="25.140625" style="8" customWidth="1"/>
    <col min="14" max="14" width="27.28515625" style="8" customWidth="1"/>
    <col min="15" max="16384" width="11.42578125" style="8"/>
  </cols>
  <sheetData>
    <row r="1" spans="2:22" ht="42" customHeight="1"/>
    <row r="2" spans="2:22" ht="24">
      <c r="B2" s="136" t="s">
        <v>132</v>
      </c>
      <c r="H2" s="119"/>
      <c r="I2" s="119"/>
      <c r="J2" s="119"/>
      <c r="K2" s="119"/>
      <c r="L2" s="119"/>
      <c r="N2" s="119"/>
      <c r="O2" s="119"/>
      <c r="P2" s="119"/>
      <c r="Q2" s="119"/>
      <c r="R2" s="119"/>
      <c r="S2" s="119"/>
      <c r="T2" s="119"/>
      <c r="U2" s="119"/>
      <c r="V2" s="119"/>
    </row>
    <row r="3" spans="2:22" ht="24">
      <c r="B3" s="136" t="s">
        <v>156</v>
      </c>
      <c r="C3" s="114"/>
      <c r="D3" s="114"/>
      <c r="H3" s="119"/>
      <c r="I3" s="119"/>
      <c r="J3" s="119"/>
      <c r="K3" s="119"/>
      <c r="L3" s="119"/>
      <c r="M3" s="119"/>
      <c r="N3" s="119"/>
      <c r="O3" s="119"/>
      <c r="P3" s="119"/>
      <c r="Q3" s="119"/>
      <c r="R3" s="119"/>
      <c r="S3" s="119"/>
      <c r="T3" s="119"/>
      <c r="U3" s="119"/>
      <c r="V3" s="119"/>
    </row>
    <row r="4" spans="2:22" ht="28.5">
      <c r="B4" s="116" t="s">
        <v>106</v>
      </c>
      <c r="C4" s="114"/>
      <c r="D4" s="139" t="str">
        <f>'SPF-A01'!H10</f>
        <v>Junio</v>
      </c>
      <c r="H4" s="119"/>
      <c r="I4" s="119"/>
      <c r="J4" s="119"/>
      <c r="K4" s="119"/>
      <c r="L4" s="119"/>
      <c r="M4" s="119"/>
      <c r="N4" s="119"/>
      <c r="O4" s="119"/>
      <c r="P4" s="119"/>
      <c r="Q4" s="119"/>
      <c r="R4" s="119"/>
      <c r="S4" s="119"/>
      <c r="T4" s="119"/>
      <c r="U4" s="119"/>
      <c r="V4" s="119"/>
    </row>
    <row r="5" spans="2:22" ht="25.5" customHeight="1">
      <c r="B5" s="116" t="s">
        <v>71</v>
      </c>
      <c r="C5" s="114"/>
      <c r="H5" s="119"/>
      <c r="I5" s="119"/>
      <c r="J5" s="119"/>
      <c r="K5" s="119"/>
      <c r="L5" s="119"/>
      <c r="M5" s="119"/>
      <c r="N5" s="119"/>
      <c r="O5" s="119"/>
      <c r="P5" s="119"/>
      <c r="Q5" s="119"/>
      <c r="R5" s="119"/>
      <c r="S5" s="119"/>
      <c r="T5" s="119"/>
      <c r="U5" s="119"/>
      <c r="V5" s="119"/>
    </row>
    <row r="6" spans="2:22" ht="16.5" customHeight="1">
      <c r="C6" s="114"/>
      <c r="D6" s="114"/>
      <c r="H6" s="119"/>
      <c r="I6" s="119"/>
      <c r="J6" s="119"/>
      <c r="K6" s="119"/>
      <c r="L6" s="119"/>
      <c r="M6" s="119" t="s">
        <v>54</v>
      </c>
      <c r="N6" s="119"/>
      <c r="O6" s="119"/>
      <c r="P6" s="119"/>
      <c r="Q6" s="119"/>
      <c r="R6" s="119"/>
      <c r="S6" s="119"/>
      <c r="T6" s="119"/>
      <c r="U6" s="119"/>
      <c r="V6" s="119"/>
    </row>
    <row r="7" spans="2:22" ht="24">
      <c r="H7" s="119"/>
      <c r="I7" s="119"/>
      <c r="J7" s="119"/>
      <c r="K7" s="119"/>
      <c r="L7" s="119"/>
      <c r="M7" s="119"/>
      <c r="N7" s="119"/>
      <c r="O7" s="119"/>
      <c r="P7" s="119"/>
      <c r="Q7" s="119"/>
      <c r="R7" s="119"/>
      <c r="S7" s="119"/>
      <c r="T7" s="119"/>
      <c r="U7" s="119"/>
      <c r="V7" s="119"/>
    </row>
    <row r="8" spans="2:22" ht="22.5" customHeight="1">
      <c r="B8" s="340" t="s">
        <v>57</v>
      </c>
      <c r="C8" s="115"/>
      <c r="D8" s="343" t="s">
        <v>87</v>
      </c>
      <c r="E8" s="344"/>
      <c r="F8" s="344"/>
      <c r="G8" s="345"/>
      <c r="H8" s="346" t="s">
        <v>95</v>
      </c>
      <c r="I8" s="344"/>
      <c r="J8" s="344"/>
      <c r="K8" s="344"/>
      <c r="L8" s="344"/>
      <c r="M8" s="351" t="s">
        <v>34</v>
      </c>
      <c r="N8" s="352"/>
      <c r="O8" s="119"/>
      <c r="P8" s="119"/>
      <c r="Q8" s="119"/>
      <c r="R8" s="119"/>
      <c r="S8" s="119"/>
      <c r="T8" s="119"/>
      <c r="U8" s="119"/>
      <c r="V8" s="119"/>
    </row>
    <row r="9" spans="2:22" ht="24" customHeight="1">
      <c r="B9" s="341"/>
      <c r="C9" s="115"/>
      <c r="D9" s="354" t="s">
        <v>43</v>
      </c>
      <c r="E9" s="349" t="s">
        <v>44</v>
      </c>
      <c r="F9" s="347" t="s">
        <v>35</v>
      </c>
      <c r="G9" s="356"/>
      <c r="H9" s="357" t="s">
        <v>36</v>
      </c>
      <c r="I9" s="347" t="s">
        <v>37</v>
      </c>
      <c r="J9" s="349" t="s">
        <v>45</v>
      </c>
      <c r="K9" s="347" t="s">
        <v>37</v>
      </c>
      <c r="L9" s="349" t="s">
        <v>38</v>
      </c>
      <c r="M9" s="349"/>
      <c r="N9" s="353"/>
      <c r="O9" s="119"/>
      <c r="P9" s="119"/>
      <c r="Q9" s="119"/>
      <c r="R9" s="119"/>
      <c r="S9" s="119"/>
      <c r="T9" s="119"/>
      <c r="U9" s="119"/>
      <c r="V9" s="119"/>
    </row>
    <row r="10" spans="2:22" ht="24.75" customHeight="1">
      <c r="B10" s="342"/>
      <c r="C10" s="115"/>
      <c r="D10" s="355"/>
      <c r="E10" s="350"/>
      <c r="F10" s="182" t="s">
        <v>39</v>
      </c>
      <c r="G10" s="183" t="s">
        <v>37</v>
      </c>
      <c r="H10" s="358"/>
      <c r="I10" s="348"/>
      <c r="J10" s="350"/>
      <c r="K10" s="348"/>
      <c r="L10" s="350"/>
      <c r="M10" s="182" t="s">
        <v>39</v>
      </c>
      <c r="N10" s="183" t="s">
        <v>37</v>
      </c>
      <c r="O10" s="119"/>
      <c r="P10" s="119"/>
      <c r="Q10" s="119"/>
      <c r="R10" s="119"/>
      <c r="S10" s="119"/>
      <c r="T10" s="119"/>
      <c r="U10" s="119"/>
      <c r="V10" s="119"/>
    </row>
    <row r="11" spans="2:22" ht="24">
      <c r="B11" s="10"/>
      <c r="C11" s="10"/>
      <c r="D11" s="10"/>
      <c r="E11" s="10"/>
      <c r="F11" s="10"/>
      <c r="G11" s="10"/>
      <c r="H11" s="119"/>
      <c r="I11" s="119"/>
      <c r="J11" s="132"/>
      <c r="K11" s="132"/>
      <c r="L11" s="132"/>
      <c r="M11" s="132"/>
      <c r="N11" s="132"/>
      <c r="O11" s="132"/>
      <c r="P11" s="132"/>
      <c r="Q11" s="132"/>
      <c r="R11" s="132"/>
      <c r="S11" s="132"/>
      <c r="T11" s="132"/>
      <c r="U11" s="132"/>
      <c r="V11" s="132"/>
    </row>
    <row r="12" spans="2:22" ht="31.5" customHeight="1">
      <c r="B12" s="261" t="s">
        <v>160</v>
      </c>
      <c r="C12" s="11"/>
      <c r="D12" s="262">
        <v>32656803</v>
      </c>
      <c r="E12" s="263">
        <v>30046400.59</v>
      </c>
      <c r="F12" s="264">
        <f>+E12-D12</f>
        <v>-2610402.41</v>
      </c>
      <c r="G12" s="265">
        <f>IF(D12=0,"n.a.",((E12/D12)-1)*100)</f>
        <v>-7.9934413971875955</v>
      </c>
      <c r="H12" s="266">
        <v>20979258.449999999</v>
      </c>
      <c r="I12" s="267">
        <f>IF(L12=0, "n.a.",H12/L12)</f>
        <v>1</v>
      </c>
      <c r="J12" s="266"/>
      <c r="K12" s="268">
        <f>IF(L12=0,"n.a.",J12/L12)</f>
        <v>0</v>
      </c>
      <c r="L12" s="269">
        <f>+H12+J12</f>
        <v>20979258.449999999</v>
      </c>
      <c r="M12" s="264">
        <f>E12-L12</f>
        <v>9067142.1400000006</v>
      </c>
      <c r="N12" s="270">
        <f>IF(L12=0,"n.a.",((E12/L12)-1)*100)</f>
        <v>43.219554979075056</v>
      </c>
      <c r="O12" s="132"/>
      <c r="P12" s="132"/>
      <c r="Q12" s="132"/>
      <c r="R12" s="132"/>
      <c r="S12" s="132"/>
      <c r="T12" s="132"/>
      <c r="U12" s="132"/>
      <c r="V12" s="132"/>
    </row>
    <row r="13" spans="2:22" ht="110.25" customHeight="1">
      <c r="B13" s="12"/>
      <c r="C13" s="10"/>
      <c r="D13" s="13"/>
      <c r="E13" s="13"/>
      <c r="F13" s="13"/>
      <c r="G13" s="14"/>
      <c r="H13" s="15"/>
      <c r="I13" s="16"/>
      <c r="J13" s="15"/>
      <c r="K13" s="16"/>
      <c r="L13" s="15"/>
      <c r="M13" s="15"/>
      <c r="N13" s="16"/>
    </row>
    <row r="14" spans="2:22" ht="25.5" customHeight="1" thickBot="1">
      <c r="P14" s="136"/>
    </row>
    <row r="15" spans="2:22" ht="20.25" thickTop="1">
      <c r="B15" s="161" t="s">
        <v>112</v>
      </c>
      <c r="C15" s="162"/>
      <c r="D15" s="162"/>
      <c r="E15" s="162"/>
      <c r="F15" s="319" t="s">
        <v>112</v>
      </c>
      <c r="G15" s="319"/>
      <c r="H15" s="319"/>
      <c r="I15" s="319"/>
      <c r="J15" s="51"/>
      <c r="K15" s="51"/>
      <c r="L15" s="319" t="s">
        <v>112</v>
      </c>
      <c r="M15" s="319"/>
      <c r="N15" s="319"/>
      <c r="O15" s="136"/>
    </row>
    <row r="16" spans="2:22" ht="19.5">
      <c r="B16" s="160" t="s">
        <v>159</v>
      </c>
      <c r="C16" s="159"/>
      <c r="D16" s="159"/>
      <c r="E16" s="159"/>
      <c r="F16" s="159" t="s">
        <v>110</v>
      </c>
      <c r="G16" s="159"/>
      <c r="H16" s="159"/>
      <c r="I16" s="159"/>
      <c r="J16" s="159"/>
      <c r="K16" s="159"/>
      <c r="L16" s="159" t="s">
        <v>111</v>
      </c>
      <c r="M16" s="159"/>
      <c r="N16" s="159"/>
      <c r="O16" s="159"/>
      <c r="P16" s="136"/>
    </row>
    <row r="17" spans="2:15" ht="19.5">
      <c r="B17" s="136" t="s">
        <v>158</v>
      </c>
      <c r="C17" s="159"/>
      <c r="D17" s="159"/>
      <c r="E17" s="159"/>
      <c r="F17" s="159" t="s">
        <v>152</v>
      </c>
      <c r="G17" s="159"/>
      <c r="H17" s="159"/>
      <c r="I17" s="159"/>
      <c r="J17" s="159"/>
      <c r="K17" s="159"/>
      <c r="L17" s="159" t="s">
        <v>147</v>
      </c>
      <c r="M17" s="159"/>
      <c r="N17" s="159"/>
      <c r="O17" s="136"/>
    </row>
    <row r="18" spans="2:15" ht="19.5">
      <c r="B18" s="136" t="s">
        <v>151</v>
      </c>
      <c r="C18" s="159"/>
      <c r="D18" s="159"/>
      <c r="E18" s="159"/>
      <c r="F18" s="159" t="s">
        <v>153</v>
      </c>
      <c r="G18" s="159"/>
      <c r="H18" s="159"/>
      <c r="I18" s="159"/>
      <c r="J18" s="159"/>
      <c r="K18" s="159"/>
      <c r="L18" s="159" t="s">
        <v>154</v>
      </c>
      <c r="M18" s="159"/>
      <c r="N18" s="159"/>
      <c r="O18" s="159"/>
    </row>
  </sheetData>
  <mergeCells count="14">
    <mergeCell ref="F15:I15"/>
    <mergeCell ref="L15:N15"/>
    <mergeCell ref="B8:B10"/>
    <mergeCell ref="D8:G8"/>
    <mergeCell ref="H8:L8"/>
    <mergeCell ref="K9:K10"/>
    <mergeCell ref="L9:L10"/>
    <mergeCell ref="M8:N9"/>
    <mergeCell ref="D9:D10"/>
    <mergeCell ref="E9:E10"/>
    <mergeCell ref="F9:G9"/>
    <mergeCell ref="H9:H10"/>
    <mergeCell ref="I9:I10"/>
    <mergeCell ref="J9:J10"/>
  </mergeCells>
  <phoneticPr fontId="0" type="noConversion"/>
  <printOptions horizontalCentered="1" verticalCentered="1"/>
  <pageMargins left="0.39370078740157483" right="0.27559055118110237" top="0.59055118110236227" bottom="0.39370078740157483" header="0" footer="0"/>
  <pageSetup scale="5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1:V52"/>
  <sheetViews>
    <sheetView showGridLines="0" view="pageBreakPreview" topLeftCell="D1" zoomScale="70" zoomScaleNormal="75" zoomScaleSheetLayoutView="70" workbookViewId="0">
      <selection activeCell="J31" sqref="J31"/>
    </sheetView>
  </sheetViews>
  <sheetFormatPr baseColWidth="10" defaultRowHeight="11.25"/>
  <cols>
    <col min="1" max="1" width="5.42578125" style="47" customWidth="1"/>
    <col min="2" max="2" width="11.140625" style="47" customWidth="1"/>
    <col min="3" max="3" width="29" style="47" customWidth="1"/>
    <col min="4" max="4" width="32" style="47" customWidth="1"/>
    <col min="5" max="5" width="31" style="47" customWidth="1"/>
    <col min="6" max="6" width="8.42578125" style="47" customWidth="1"/>
    <col min="7" max="7" width="34.28515625" style="47" customWidth="1"/>
    <col min="8" max="8" width="112.85546875" style="48" customWidth="1"/>
    <col min="9" max="9" width="116.42578125" style="48" customWidth="1"/>
    <col min="10" max="11" width="14.42578125" style="47" bestFit="1" customWidth="1"/>
    <col min="12" max="16384" width="11.42578125" style="47"/>
  </cols>
  <sheetData>
    <row r="1" spans="2:22" ht="50.25" customHeight="1"/>
    <row r="2" spans="2:22" s="45" customFormat="1" ht="21">
      <c r="B2" s="295" t="s">
        <v>129</v>
      </c>
      <c r="C2" s="295"/>
      <c r="D2" s="295"/>
      <c r="E2" s="295"/>
      <c r="F2" s="295"/>
      <c r="G2" s="295"/>
      <c r="H2" s="296"/>
      <c r="I2" s="297"/>
    </row>
    <row r="3" spans="2:22" s="46" customFormat="1" ht="21">
      <c r="B3" s="298" t="s">
        <v>162</v>
      </c>
      <c r="C3" s="299"/>
      <c r="D3" s="299"/>
      <c r="E3" s="299"/>
      <c r="F3" s="299"/>
      <c r="G3" s="299"/>
      <c r="H3" s="300"/>
      <c r="I3" s="301"/>
    </row>
    <row r="4" spans="2:22" s="46" customFormat="1" ht="24" customHeight="1">
      <c r="B4" s="298" t="s">
        <v>26</v>
      </c>
      <c r="C4" s="299"/>
      <c r="D4" s="299"/>
      <c r="E4" s="299"/>
      <c r="F4" s="299"/>
      <c r="G4" s="299"/>
      <c r="H4" s="300"/>
      <c r="I4" s="301"/>
      <c r="J4" s="129"/>
      <c r="K4" s="129"/>
      <c r="L4" s="129"/>
      <c r="M4" s="129"/>
      <c r="N4" s="129"/>
      <c r="O4" s="129"/>
      <c r="P4" s="129"/>
      <c r="Q4" s="129"/>
      <c r="R4" s="129"/>
      <c r="S4" s="129"/>
      <c r="T4" s="129"/>
      <c r="U4" s="129"/>
      <c r="V4" s="129"/>
    </row>
    <row r="5" spans="2:22" s="46" customFormat="1" ht="24">
      <c r="B5" s="298" t="s">
        <v>27</v>
      </c>
      <c r="C5" s="299"/>
      <c r="D5" s="299"/>
      <c r="E5" s="299"/>
      <c r="F5" s="299"/>
      <c r="G5" s="299"/>
      <c r="H5" s="300"/>
      <c r="I5" s="391" t="s">
        <v>55</v>
      </c>
      <c r="J5" s="129"/>
      <c r="K5" s="129"/>
      <c r="L5" s="129"/>
      <c r="M5" s="129"/>
      <c r="N5" s="129"/>
      <c r="O5" s="129"/>
      <c r="P5" s="129"/>
      <c r="Q5" s="129"/>
      <c r="R5" s="129"/>
      <c r="S5" s="129"/>
      <c r="T5" s="129"/>
      <c r="U5" s="129"/>
      <c r="V5" s="129"/>
    </row>
    <row r="6" spans="2:22" s="46" customFormat="1" ht="24">
      <c r="B6" s="302"/>
      <c r="C6" s="299"/>
      <c r="D6" s="299"/>
      <c r="E6" s="299"/>
      <c r="F6" s="299"/>
      <c r="G6" s="299"/>
      <c r="H6" s="300"/>
      <c r="I6" s="391"/>
      <c r="J6" s="129"/>
      <c r="K6" s="129"/>
      <c r="L6" s="129"/>
      <c r="M6" s="129"/>
      <c r="N6" s="129"/>
      <c r="O6" s="129"/>
      <c r="P6" s="129"/>
      <c r="Q6" s="129"/>
      <c r="R6" s="129"/>
      <c r="S6" s="129"/>
      <c r="T6" s="129"/>
      <c r="U6" s="129"/>
      <c r="V6" s="129"/>
    </row>
    <row r="7" spans="2:22" s="46" customFormat="1" ht="24">
      <c r="B7" s="298" t="s">
        <v>69</v>
      </c>
      <c r="C7" s="299"/>
      <c r="D7" s="299"/>
      <c r="E7" s="303" t="str">
        <f>'SPF-A01'!H10</f>
        <v>Junio</v>
      </c>
      <c r="F7" s="299"/>
      <c r="G7" s="299"/>
      <c r="H7" s="300"/>
      <c r="I7" s="391"/>
      <c r="J7" s="129"/>
      <c r="K7" s="129"/>
      <c r="L7" s="129"/>
      <c r="M7" s="129"/>
      <c r="N7" s="129"/>
      <c r="O7" s="129"/>
      <c r="P7" s="129"/>
      <c r="Q7" s="129"/>
      <c r="R7" s="129"/>
      <c r="S7" s="129"/>
      <c r="T7" s="129"/>
      <c r="U7" s="129"/>
      <c r="V7" s="129"/>
    </row>
    <row r="8" spans="2:22" s="46" customFormat="1" ht="9.75" customHeight="1" thickBot="1">
      <c r="B8" s="299"/>
      <c r="C8" s="299"/>
      <c r="D8" s="299"/>
      <c r="E8" s="299"/>
      <c r="F8" s="299"/>
      <c r="G8" s="299"/>
      <c r="H8" s="300"/>
      <c r="I8" s="300"/>
      <c r="J8" s="129"/>
      <c r="K8" s="129"/>
      <c r="L8" s="129"/>
      <c r="M8" s="129"/>
      <c r="N8" s="129"/>
      <c r="O8" s="129"/>
      <c r="P8" s="129"/>
      <c r="Q8" s="129"/>
      <c r="R8" s="129"/>
      <c r="S8" s="129"/>
      <c r="T8" s="129"/>
      <c r="U8" s="129"/>
      <c r="V8" s="129"/>
    </row>
    <row r="9" spans="2:22" ht="21" customHeight="1" thickTop="1">
      <c r="B9" s="378"/>
      <c r="C9" s="378" t="s">
        <v>28</v>
      </c>
      <c r="D9" s="392" t="s">
        <v>107</v>
      </c>
      <c r="E9" s="392"/>
      <c r="F9" s="398" t="s">
        <v>130</v>
      </c>
      <c r="G9" s="398"/>
      <c r="H9" s="378" t="s">
        <v>68</v>
      </c>
      <c r="I9" s="378"/>
      <c r="J9" s="130"/>
      <c r="K9" s="130"/>
      <c r="L9" s="130"/>
      <c r="M9" s="130"/>
      <c r="N9" s="130"/>
      <c r="O9" s="130"/>
      <c r="P9" s="130"/>
      <c r="Q9" s="130"/>
      <c r="R9" s="130"/>
      <c r="S9" s="130"/>
      <c r="T9" s="130"/>
      <c r="U9" s="130"/>
      <c r="V9" s="130"/>
    </row>
    <row r="10" spans="2:22" ht="22.5" customHeight="1">
      <c r="B10" s="379"/>
      <c r="C10" s="379"/>
      <c r="D10" s="393" t="str">
        <f>'SPF-A01'!H10</f>
        <v>Junio</v>
      </c>
      <c r="E10" s="393"/>
      <c r="F10" s="399" t="s">
        <v>46</v>
      </c>
      <c r="G10" s="304" t="s">
        <v>47</v>
      </c>
      <c r="H10" s="379"/>
      <c r="I10" s="379"/>
      <c r="J10" s="130"/>
      <c r="K10" s="130"/>
      <c r="L10" s="130"/>
      <c r="M10" s="130"/>
      <c r="N10" s="130"/>
      <c r="O10" s="130"/>
      <c r="P10" s="130"/>
      <c r="Q10" s="130"/>
      <c r="R10" s="130"/>
      <c r="S10" s="130"/>
      <c r="T10" s="130"/>
      <c r="U10" s="130"/>
      <c r="V10" s="130"/>
    </row>
    <row r="11" spans="2:22" ht="24.75" thickBot="1">
      <c r="B11" s="380"/>
      <c r="C11" s="380"/>
      <c r="D11" s="394"/>
      <c r="E11" s="394"/>
      <c r="F11" s="394"/>
      <c r="G11" s="305" t="s">
        <v>61</v>
      </c>
      <c r="H11" s="380"/>
      <c r="I11" s="380"/>
      <c r="J11" s="130"/>
      <c r="K11" s="130"/>
      <c r="L11" s="130"/>
      <c r="M11" s="130"/>
      <c r="N11" s="130"/>
      <c r="O11" s="130"/>
      <c r="P11" s="130"/>
      <c r="Q11" s="130"/>
      <c r="R11" s="130"/>
      <c r="S11" s="130"/>
      <c r="T11" s="130"/>
      <c r="U11" s="130"/>
      <c r="V11" s="130"/>
    </row>
    <row r="12" spans="2:22" ht="15" customHeight="1" thickTop="1" thickBot="1">
      <c r="C12" s="48"/>
      <c r="D12" s="48"/>
      <c r="E12" s="48"/>
      <c r="F12" s="48"/>
      <c r="G12" s="48"/>
      <c r="H12" s="131"/>
      <c r="I12" s="131"/>
      <c r="J12" s="130"/>
      <c r="K12" s="130"/>
      <c r="L12" s="130"/>
      <c r="M12" s="130"/>
      <c r="N12" s="130"/>
      <c r="O12" s="130"/>
      <c r="P12" s="130"/>
      <c r="Q12" s="130"/>
      <c r="R12" s="130"/>
      <c r="S12" s="130"/>
      <c r="T12" s="130"/>
      <c r="U12" s="130"/>
      <c r="V12" s="130"/>
    </row>
    <row r="13" spans="2:22" s="49" customFormat="1" ht="48" customHeight="1" thickTop="1">
      <c r="B13" s="389" t="s">
        <v>13</v>
      </c>
      <c r="C13" s="381" t="s">
        <v>49</v>
      </c>
      <c r="D13" s="273" t="s">
        <v>67</v>
      </c>
      <c r="E13" s="274"/>
      <c r="F13" s="365" t="s">
        <v>48</v>
      </c>
      <c r="G13" s="275">
        <f>+E14-E13</f>
        <v>0</v>
      </c>
      <c r="H13" s="361"/>
      <c r="I13" s="362"/>
      <c r="J13" s="135"/>
      <c r="K13" s="135"/>
      <c r="L13" s="135"/>
      <c r="M13" s="135"/>
      <c r="N13" s="135"/>
      <c r="O13" s="135"/>
      <c r="P13" s="135"/>
      <c r="Q13" s="135"/>
      <c r="R13" s="135"/>
      <c r="S13" s="135"/>
      <c r="T13" s="135"/>
      <c r="U13" s="135"/>
      <c r="V13" s="135"/>
    </row>
    <row r="14" spans="2:22" s="49" customFormat="1" ht="54.75" customHeight="1" thickBot="1">
      <c r="B14" s="390"/>
      <c r="C14" s="382"/>
      <c r="D14" s="276" t="s">
        <v>131</v>
      </c>
      <c r="E14" s="277"/>
      <c r="F14" s="366"/>
      <c r="G14" s="278" t="str">
        <f>IF(E13=0,"n.a.",(E14/E13-1)*100)</f>
        <v>n.a.</v>
      </c>
      <c r="H14" s="363"/>
      <c r="I14" s="364"/>
      <c r="J14" s="135"/>
      <c r="K14" s="135"/>
      <c r="L14" s="135"/>
      <c r="M14" s="135"/>
      <c r="N14" s="135"/>
      <c r="O14" s="135"/>
      <c r="P14" s="135"/>
      <c r="Q14" s="135"/>
      <c r="R14" s="135"/>
      <c r="S14" s="135"/>
      <c r="T14" s="135"/>
      <c r="U14" s="135"/>
      <c r="V14" s="135"/>
    </row>
    <row r="15" spans="2:22" s="49" customFormat="1" ht="39.950000000000003" customHeight="1" thickTop="1">
      <c r="B15" s="390"/>
      <c r="C15" s="382"/>
      <c r="D15" s="279" t="s">
        <v>125</v>
      </c>
      <c r="E15" s="280"/>
      <c r="F15" s="359">
        <v>2017</v>
      </c>
      <c r="G15" s="281">
        <f>+E16-E15</f>
        <v>0</v>
      </c>
      <c r="H15" s="361"/>
      <c r="I15" s="375"/>
    </row>
    <row r="16" spans="2:22" s="49" customFormat="1" ht="54" customHeight="1" thickBot="1">
      <c r="B16" s="390"/>
      <c r="C16" s="383"/>
      <c r="D16" s="282" t="s">
        <v>131</v>
      </c>
      <c r="E16" s="283"/>
      <c r="F16" s="360"/>
      <c r="G16" s="284" t="str">
        <f>IF(E15=0,"n..a",(E16/E15-1)*100)</f>
        <v>n..a</v>
      </c>
      <c r="H16" s="376"/>
      <c r="I16" s="377"/>
    </row>
    <row r="17" spans="2:11" s="49" customFormat="1" ht="59.25" customHeight="1" thickTop="1">
      <c r="B17" s="390"/>
      <c r="C17" s="381" t="s">
        <v>50</v>
      </c>
      <c r="D17" s="273" t="s">
        <v>67</v>
      </c>
      <c r="E17" s="274">
        <v>30420237</v>
      </c>
      <c r="F17" s="365" t="s">
        <v>48</v>
      </c>
      <c r="G17" s="275">
        <f>+E18-E17</f>
        <v>-3794855.2199999988</v>
      </c>
      <c r="H17" s="361" t="s">
        <v>163</v>
      </c>
      <c r="I17" s="362"/>
    </row>
    <row r="18" spans="2:11" s="49" customFormat="1" ht="35.25" customHeight="1" thickBot="1">
      <c r="B18" s="390"/>
      <c r="C18" s="382"/>
      <c r="D18" s="276" t="s">
        <v>131</v>
      </c>
      <c r="E18" s="277">
        <v>26625381.780000001</v>
      </c>
      <c r="F18" s="366"/>
      <c r="G18" s="278">
        <f>IF(E17=0,"n.a.",(E18/E17-1)*100)</f>
        <v>-12.474772040730642</v>
      </c>
      <c r="H18" s="363"/>
      <c r="I18" s="364"/>
    </row>
    <row r="19" spans="2:11" s="49" customFormat="1" ht="42.75" customHeight="1" thickTop="1">
      <c r="B19" s="390"/>
      <c r="C19" s="382"/>
      <c r="D19" s="279" t="s">
        <v>125</v>
      </c>
      <c r="E19" s="280">
        <v>26042309.059999999</v>
      </c>
      <c r="F19" s="359">
        <v>2017</v>
      </c>
      <c r="G19" s="281">
        <f>+E20-E19</f>
        <v>583072.72000000253</v>
      </c>
      <c r="H19" s="361" t="s">
        <v>164</v>
      </c>
      <c r="I19" s="375"/>
    </row>
    <row r="20" spans="2:11" s="49" customFormat="1" ht="47.25" customHeight="1" thickBot="1">
      <c r="B20" s="390"/>
      <c r="C20" s="383"/>
      <c r="D20" s="282" t="s">
        <v>131</v>
      </c>
      <c r="E20" s="283">
        <v>26625381.780000001</v>
      </c>
      <c r="F20" s="360"/>
      <c r="G20" s="284">
        <f>IF(E19=0,"n..a",(E20/E19-1)*100)</f>
        <v>2.2389440147439821</v>
      </c>
      <c r="H20" s="376"/>
      <c r="I20" s="377"/>
    </row>
    <row r="21" spans="2:11" s="49" customFormat="1" ht="56.25" customHeight="1" thickTop="1">
      <c r="B21" s="390"/>
      <c r="C21" s="381" t="s">
        <v>116</v>
      </c>
      <c r="D21" s="273" t="s">
        <v>67</v>
      </c>
      <c r="E21" s="274">
        <v>1061766</v>
      </c>
      <c r="F21" s="365" t="s">
        <v>48</v>
      </c>
      <c r="G21" s="275">
        <f>+E22-E21</f>
        <v>1127101.83</v>
      </c>
      <c r="H21" s="361" t="s">
        <v>165</v>
      </c>
      <c r="I21" s="362"/>
    </row>
    <row r="22" spans="2:11" s="49" customFormat="1" ht="39.950000000000003" customHeight="1" thickBot="1">
      <c r="B22" s="390"/>
      <c r="C22" s="382"/>
      <c r="D22" s="276" t="s">
        <v>131</v>
      </c>
      <c r="E22" s="277">
        <v>2188867.83</v>
      </c>
      <c r="F22" s="366"/>
      <c r="G22" s="278">
        <f>IF(E21=0,"n.a.",(E22/E21-1)*100)</f>
        <v>106.15350557467464</v>
      </c>
      <c r="H22" s="363"/>
      <c r="I22" s="364"/>
    </row>
    <row r="23" spans="2:11" s="49" customFormat="1" ht="54.75" customHeight="1" thickTop="1">
      <c r="B23" s="390"/>
      <c r="C23" s="382"/>
      <c r="D23" s="279" t="s">
        <v>125</v>
      </c>
      <c r="E23" s="280">
        <v>1012723.25</v>
      </c>
      <c r="F23" s="359">
        <v>2017</v>
      </c>
      <c r="G23" s="281">
        <f>+E24-E23</f>
        <v>1176144.58</v>
      </c>
      <c r="H23" s="361" t="s">
        <v>169</v>
      </c>
      <c r="I23" s="362"/>
    </row>
    <row r="24" spans="2:11" s="49" customFormat="1" ht="39.950000000000003" customHeight="1" thickBot="1">
      <c r="B24" s="390"/>
      <c r="C24" s="383"/>
      <c r="D24" s="282" t="s">
        <v>131</v>
      </c>
      <c r="E24" s="283">
        <v>2188867.83</v>
      </c>
      <c r="F24" s="360"/>
      <c r="G24" s="284">
        <f>IF(E23=0,"n..a",(E24/E23-1)*100)</f>
        <v>116.13682020236031</v>
      </c>
      <c r="H24" s="363"/>
      <c r="I24" s="364"/>
    </row>
    <row r="25" spans="2:11" s="49" customFormat="1" ht="46.5" customHeight="1" thickTop="1">
      <c r="B25" s="390"/>
      <c r="C25" s="381" t="s">
        <v>117</v>
      </c>
      <c r="D25" s="273" t="s">
        <v>67</v>
      </c>
      <c r="E25" s="274">
        <v>61800</v>
      </c>
      <c r="F25" s="365" t="s">
        <v>48</v>
      </c>
      <c r="G25" s="275">
        <f>+E26-E25</f>
        <v>1170350.98</v>
      </c>
      <c r="H25" s="361" t="s">
        <v>166</v>
      </c>
      <c r="I25" s="362"/>
      <c r="J25" s="307">
        <f>119150.98-61800</f>
        <v>57350.979999999996</v>
      </c>
      <c r="K25" s="307"/>
    </row>
    <row r="26" spans="2:11" s="49" customFormat="1" ht="48.75" customHeight="1" thickBot="1">
      <c r="B26" s="390"/>
      <c r="C26" s="382"/>
      <c r="D26" s="276" t="s">
        <v>131</v>
      </c>
      <c r="E26" s="277">
        <v>1232150.98</v>
      </c>
      <c r="F26" s="366"/>
      <c r="G26" s="278">
        <f>IF(E25=0,"n.a.",(E26/E25-1)*100)</f>
        <v>1893.7718122977349</v>
      </c>
      <c r="H26" s="363"/>
      <c r="I26" s="364"/>
      <c r="J26" s="307">
        <v>1113000</v>
      </c>
      <c r="K26" s="307">
        <f>+J25+J26</f>
        <v>1170350.98</v>
      </c>
    </row>
    <row r="27" spans="2:11" s="49" customFormat="1" ht="49.5" customHeight="1" thickTop="1">
      <c r="B27" s="390"/>
      <c r="C27" s="382"/>
      <c r="D27" s="279" t="s">
        <v>125</v>
      </c>
      <c r="E27" s="280">
        <v>1290870.19</v>
      </c>
      <c r="F27" s="359">
        <v>2017</v>
      </c>
      <c r="G27" s="281">
        <f>+E28-E27</f>
        <v>-58719.209999999963</v>
      </c>
      <c r="H27" s="361" t="s">
        <v>167</v>
      </c>
      <c r="I27" s="362"/>
      <c r="J27" s="307">
        <f>119150.98-137870.19</f>
        <v>-18719.210000000006</v>
      </c>
      <c r="K27" s="307"/>
    </row>
    <row r="28" spans="2:11" s="49" customFormat="1" ht="45.75" customHeight="1" thickBot="1">
      <c r="B28" s="390"/>
      <c r="C28" s="383"/>
      <c r="D28" s="282" t="s">
        <v>131</v>
      </c>
      <c r="E28" s="283">
        <v>1232150.98</v>
      </c>
      <c r="F28" s="360"/>
      <c r="G28" s="284">
        <f>IF(E27=0,"n.a.",(E28/E27-1)*100)</f>
        <v>-4.5488082732780377</v>
      </c>
      <c r="H28" s="363"/>
      <c r="I28" s="364"/>
      <c r="J28" s="307">
        <f>1113000-1153000</f>
        <v>-40000</v>
      </c>
      <c r="K28" s="307">
        <f>+J27+J28</f>
        <v>-58719.210000000006</v>
      </c>
    </row>
    <row r="29" spans="2:11" s="49" customFormat="1" ht="39.950000000000003" customHeight="1" thickTop="1">
      <c r="B29" s="386" t="s">
        <v>40</v>
      </c>
      <c r="C29" s="384" t="s">
        <v>51</v>
      </c>
      <c r="D29" s="273" t="s">
        <v>67</v>
      </c>
      <c r="E29" s="285">
        <v>10861390</v>
      </c>
      <c r="F29" s="397" t="s">
        <v>48</v>
      </c>
      <c r="G29" s="286">
        <f>+E30-E29</f>
        <v>0</v>
      </c>
      <c r="H29" s="367" t="s">
        <v>161</v>
      </c>
      <c r="I29" s="373"/>
    </row>
    <row r="30" spans="2:11" s="49" customFormat="1" ht="54.75" customHeight="1" thickBot="1">
      <c r="B30" s="387"/>
      <c r="C30" s="382"/>
      <c r="D30" s="276" t="s">
        <v>131</v>
      </c>
      <c r="E30" s="277">
        <v>10861390</v>
      </c>
      <c r="F30" s="366"/>
      <c r="G30" s="278">
        <f>IF(E29=0,"n.a.",(E30/E29-1)*100)</f>
        <v>0</v>
      </c>
      <c r="H30" s="368"/>
      <c r="I30" s="374"/>
    </row>
    <row r="31" spans="2:11" s="49" customFormat="1" ht="67.5" customHeight="1" thickTop="1">
      <c r="B31" s="387"/>
      <c r="C31" s="382"/>
      <c r="D31" s="279" t="s">
        <v>125</v>
      </c>
      <c r="E31" s="280">
        <v>11398390</v>
      </c>
      <c r="F31" s="359">
        <v>2017</v>
      </c>
      <c r="G31" s="281">
        <f>+E32-E31</f>
        <v>-537000</v>
      </c>
      <c r="H31" s="361" t="s">
        <v>168</v>
      </c>
      <c r="I31" s="362"/>
    </row>
    <row r="32" spans="2:11" s="49" customFormat="1" ht="59.25" customHeight="1" thickBot="1">
      <c r="B32" s="387"/>
      <c r="C32" s="385"/>
      <c r="D32" s="282" t="s">
        <v>131</v>
      </c>
      <c r="E32" s="283">
        <v>10861390</v>
      </c>
      <c r="F32" s="396"/>
      <c r="G32" s="284">
        <f>IF(E31=0,"n.a.",(E32/E31-1)*100)</f>
        <v>-4.7111916682970101</v>
      </c>
      <c r="H32" s="363"/>
      <c r="I32" s="364"/>
    </row>
    <row r="33" spans="2:15" s="49" customFormat="1" ht="35.25" customHeight="1" thickTop="1">
      <c r="B33" s="387"/>
      <c r="C33" s="384" t="s">
        <v>52</v>
      </c>
      <c r="D33" s="273" t="s">
        <v>67</v>
      </c>
      <c r="E33" s="285"/>
      <c r="F33" s="397" t="s">
        <v>48</v>
      </c>
      <c r="G33" s="286">
        <f>+E34-E33</f>
        <v>0</v>
      </c>
      <c r="H33" s="367"/>
      <c r="I33" s="373"/>
    </row>
    <row r="34" spans="2:15" s="49" customFormat="1" ht="39.950000000000003" customHeight="1">
      <c r="B34" s="387"/>
      <c r="C34" s="382"/>
      <c r="D34" s="276" t="s">
        <v>131</v>
      </c>
      <c r="E34" s="277"/>
      <c r="F34" s="366"/>
      <c r="G34" s="278" t="str">
        <f>IF(E33=0,"n.a.",(E34/E33-1)*100)</f>
        <v>n.a.</v>
      </c>
      <c r="H34" s="368"/>
      <c r="I34" s="374"/>
    </row>
    <row r="35" spans="2:15" s="49" customFormat="1" ht="39.950000000000003" customHeight="1">
      <c r="B35" s="387"/>
      <c r="C35" s="382"/>
      <c r="D35" s="279" t="s">
        <v>125</v>
      </c>
      <c r="E35" s="280"/>
      <c r="F35" s="359">
        <v>2017</v>
      </c>
      <c r="G35" s="281">
        <f>+E36-E35</f>
        <v>0</v>
      </c>
      <c r="H35" s="369"/>
      <c r="I35" s="371"/>
    </row>
    <row r="36" spans="2:15" s="49" customFormat="1" ht="39.950000000000003" customHeight="1" thickBot="1">
      <c r="B36" s="388"/>
      <c r="C36" s="385"/>
      <c r="D36" s="282" t="s">
        <v>131</v>
      </c>
      <c r="E36" s="283"/>
      <c r="F36" s="360"/>
      <c r="G36" s="284" t="str">
        <f>IF(E35=0,"n.a.",(E36/E35-1)*100)</f>
        <v>n.a.</v>
      </c>
      <c r="H36" s="370"/>
      <c r="I36" s="372"/>
    </row>
    <row r="37" spans="2:15" ht="13.5" thickTop="1">
      <c r="C37" s="271" t="s">
        <v>119</v>
      </c>
    </row>
    <row r="38" spans="2:15" ht="12.75">
      <c r="C38" s="271" t="s">
        <v>122</v>
      </c>
    </row>
    <row r="41" spans="2:15" ht="105.75" customHeight="1"/>
    <row r="42" spans="2:15" ht="15">
      <c r="C42" s="287"/>
      <c r="D42" s="287"/>
      <c r="E42" s="287"/>
      <c r="F42" s="287"/>
      <c r="G42" s="287"/>
      <c r="H42" s="288"/>
      <c r="I42" s="288"/>
    </row>
    <row r="43" spans="2:15" ht="15">
      <c r="C43" s="287"/>
      <c r="D43" s="287"/>
      <c r="E43" s="287"/>
      <c r="F43" s="287"/>
      <c r="G43" s="287"/>
      <c r="H43" s="288"/>
      <c r="I43" s="288"/>
    </row>
    <row r="44" spans="2:15" s="49" customFormat="1" ht="15">
      <c r="C44" s="289"/>
      <c r="D44" s="289"/>
      <c r="E44" s="289"/>
      <c r="F44" s="289"/>
      <c r="G44" s="289"/>
      <c r="H44" s="290"/>
      <c r="I44" s="290"/>
    </row>
    <row r="45" spans="2:15" s="48" customFormat="1" ht="15">
      <c r="C45" s="288"/>
      <c r="D45" s="288"/>
      <c r="E45" s="288"/>
      <c r="F45" s="288"/>
      <c r="G45" s="288"/>
      <c r="H45" s="288"/>
      <c r="I45" s="288"/>
    </row>
    <row r="46" spans="2:15" s="48" customFormat="1" ht="18.75">
      <c r="C46" s="395"/>
      <c r="D46" s="395"/>
      <c r="E46" s="291"/>
      <c r="F46" s="291"/>
      <c r="G46" s="292"/>
      <c r="H46" s="291"/>
      <c r="I46" s="292"/>
      <c r="J46" s="162"/>
      <c r="K46" s="163"/>
      <c r="L46" s="163"/>
      <c r="N46" s="162"/>
      <c r="O46" s="162"/>
    </row>
    <row r="47" spans="2:15" s="48" customFormat="1" ht="19.5">
      <c r="C47" s="293"/>
      <c r="D47" s="293"/>
      <c r="E47" s="293"/>
      <c r="F47" s="293"/>
      <c r="G47" s="293"/>
      <c r="H47" s="293"/>
      <c r="I47" s="293"/>
      <c r="J47" s="160"/>
      <c r="K47" s="160"/>
      <c r="L47" s="160"/>
      <c r="N47" s="160"/>
      <c r="O47" s="160"/>
    </row>
    <row r="48" spans="2:15" s="48" customFormat="1" ht="19.5">
      <c r="C48" s="294"/>
      <c r="D48" s="293"/>
      <c r="E48" s="293"/>
      <c r="F48" s="293"/>
      <c r="G48" s="293"/>
      <c r="H48" s="293"/>
      <c r="I48" s="293"/>
      <c r="J48" s="160"/>
      <c r="K48" s="160"/>
      <c r="L48" s="160"/>
      <c r="N48" s="160"/>
      <c r="O48" s="160"/>
    </row>
    <row r="49" spans="3:15" s="48" customFormat="1" ht="19.5">
      <c r="C49" s="294"/>
      <c r="D49" s="293"/>
      <c r="E49" s="293"/>
      <c r="F49" s="293"/>
      <c r="G49" s="293"/>
      <c r="H49" s="293"/>
      <c r="I49" s="293"/>
      <c r="J49" s="160"/>
      <c r="K49" s="160"/>
      <c r="L49" s="160"/>
      <c r="N49" s="160"/>
      <c r="O49" s="160"/>
    </row>
    <row r="50" spans="3:15" s="48" customFormat="1"/>
    <row r="51" spans="3:15" s="48" customFormat="1"/>
    <row r="52" spans="3:15" s="48" customFormat="1"/>
  </sheetData>
  <mergeCells count="44">
    <mergeCell ref="I5:I7"/>
    <mergeCell ref="D9:E9"/>
    <mergeCell ref="D10:E11"/>
    <mergeCell ref="C46:D46"/>
    <mergeCell ref="F35:F36"/>
    <mergeCell ref="F19:F20"/>
    <mergeCell ref="F31:F32"/>
    <mergeCell ref="F33:F34"/>
    <mergeCell ref="F29:F30"/>
    <mergeCell ref="F17:F18"/>
    <mergeCell ref="F9:G9"/>
    <mergeCell ref="F10:F11"/>
    <mergeCell ref="F15:F16"/>
    <mergeCell ref="F13:F14"/>
    <mergeCell ref="C33:C36"/>
    <mergeCell ref="H9:I11"/>
    <mergeCell ref="B9:B11"/>
    <mergeCell ref="C13:C16"/>
    <mergeCell ref="C29:C32"/>
    <mergeCell ref="B29:B36"/>
    <mergeCell ref="C17:C20"/>
    <mergeCell ref="C9:C11"/>
    <mergeCell ref="C21:C24"/>
    <mergeCell ref="C25:C28"/>
    <mergeCell ref="B13:B28"/>
    <mergeCell ref="H13:I14"/>
    <mergeCell ref="H15:I16"/>
    <mergeCell ref="H17:I18"/>
    <mergeCell ref="H19:I20"/>
    <mergeCell ref="H29:H30"/>
    <mergeCell ref="I29:I30"/>
    <mergeCell ref="H33:H34"/>
    <mergeCell ref="H35:H36"/>
    <mergeCell ref="I35:I36"/>
    <mergeCell ref="I33:I34"/>
    <mergeCell ref="H31:I32"/>
    <mergeCell ref="F27:F28"/>
    <mergeCell ref="H25:I26"/>
    <mergeCell ref="H27:I28"/>
    <mergeCell ref="F21:F22"/>
    <mergeCell ref="F23:F24"/>
    <mergeCell ref="H21:I22"/>
    <mergeCell ref="H23:I24"/>
    <mergeCell ref="F25:F26"/>
  </mergeCells>
  <phoneticPr fontId="6" type="noConversion"/>
  <conditionalFormatting sqref="E29:E31 E33:E35 E13:E15 E21:E23 E25:E27">
    <cfRule type="cellIs" dxfId="1" priority="4" stopIfTrue="1" operator="notEqual">
      <formula>#REF!+#REF!+#REF!+#REF!+#REF!</formula>
    </cfRule>
  </conditionalFormatting>
  <conditionalFormatting sqref="E17:E19">
    <cfRule type="cellIs" dxfId="0" priority="1" stopIfTrue="1" operator="notEqual">
      <formula>#REF!+#REF!+#REF!+#REF!+#REF!</formula>
    </cfRule>
  </conditionalFormatting>
  <printOptions horizontalCentered="1"/>
  <pageMargins left="0" right="0" top="0.59055118110236227" bottom="0" header="0" footer="0"/>
  <pageSetup scale="3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V106"/>
  <sheetViews>
    <sheetView showGridLines="0" view="pageBreakPreview" topLeftCell="A3" zoomScale="70" zoomScaleSheetLayoutView="70" workbookViewId="0">
      <selection activeCell="K43" sqref="K43"/>
    </sheetView>
  </sheetViews>
  <sheetFormatPr baseColWidth="10" defaultRowHeight="12.75"/>
  <cols>
    <col min="1" max="4" width="3" style="2" customWidth="1"/>
    <col min="5" max="5" width="42.7109375" style="2" customWidth="1"/>
    <col min="6" max="6" width="17.7109375" style="2" bestFit="1" customWidth="1"/>
    <col min="7" max="9" width="16.42578125" style="2" bestFit="1" customWidth="1"/>
    <col min="10" max="10" width="17.7109375" style="2" bestFit="1" customWidth="1"/>
    <col min="11" max="11" width="16.42578125" style="2" bestFit="1" customWidth="1"/>
    <col min="12" max="15" width="15.28515625" style="2" bestFit="1" customWidth="1"/>
    <col min="16" max="16" width="16.28515625" style="2" customWidth="1"/>
    <col min="17" max="17" width="15.28515625" style="2" bestFit="1" customWidth="1"/>
    <col min="18" max="18" width="19.28515625" style="2" customWidth="1"/>
    <col min="19" max="19" width="20.140625" style="2" bestFit="1" customWidth="1"/>
    <col min="20" max="16384" width="11.42578125" style="2"/>
  </cols>
  <sheetData>
    <row r="3" spans="5:22" s="1" customFormat="1" ht="24">
      <c r="E3" s="60"/>
      <c r="F3" s="61"/>
      <c r="G3" s="61"/>
      <c r="H3" s="113"/>
      <c r="I3" s="113"/>
      <c r="J3" s="113"/>
      <c r="K3" s="113"/>
      <c r="L3" s="113"/>
      <c r="M3" s="113"/>
      <c r="N3" s="113"/>
      <c r="O3" s="113"/>
      <c r="P3" s="119"/>
      <c r="Q3" s="119"/>
      <c r="R3" s="119"/>
      <c r="S3" s="119"/>
      <c r="T3" s="119"/>
      <c r="U3" s="119"/>
      <c r="V3" s="119"/>
    </row>
    <row r="4" spans="5:22" s="1" customFormat="1" ht="24">
      <c r="E4" s="136" t="s">
        <v>128</v>
      </c>
      <c r="F4" s="112"/>
      <c r="G4" s="136"/>
      <c r="H4" s="112"/>
      <c r="I4" s="112"/>
      <c r="J4" s="112"/>
      <c r="K4" s="112"/>
      <c r="L4" s="112"/>
      <c r="M4" s="112"/>
      <c r="N4" s="112"/>
      <c r="O4" s="112"/>
      <c r="P4" s="114"/>
      <c r="Q4" s="114"/>
      <c r="R4" s="114"/>
      <c r="S4" s="119"/>
      <c r="T4" s="119"/>
      <c r="U4" s="119"/>
      <c r="V4" s="119"/>
    </row>
    <row r="5" spans="5:22" s="1" customFormat="1" ht="24">
      <c r="E5" s="137" t="s">
        <v>156</v>
      </c>
      <c r="F5" s="112"/>
      <c r="G5" s="112"/>
      <c r="H5" s="112"/>
      <c r="I5" s="112"/>
      <c r="J5" s="112"/>
      <c r="K5" s="112"/>
      <c r="L5" s="112"/>
      <c r="M5" s="112"/>
      <c r="N5" s="112"/>
      <c r="O5" s="112"/>
      <c r="S5" s="119"/>
      <c r="T5" s="119"/>
      <c r="U5" s="119"/>
      <c r="V5" s="119"/>
    </row>
    <row r="6" spans="5:22" s="1" customFormat="1" ht="24">
      <c r="E6" s="137" t="s">
        <v>72</v>
      </c>
      <c r="F6" s="112"/>
      <c r="G6" s="112"/>
      <c r="H6" s="112"/>
      <c r="I6" s="112"/>
      <c r="J6" s="112"/>
      <c r="K6" s="112"/>
      <c r="L6" s="112"/>
      <c r="M6" s="112"/>
      <c r="N6" s="112"/>
      <c r="O6" s="112"/>
      <c r="S6" s="119"/>
      <c r="T6" s="119"/>
      <c r="U6" s="119"/>
      <c r="V6" s="119"/>
    </row>
    <row r="7" spans="5:22" ht="15.75" customHeight="1">
      <c r="E7" s="137" t="s">
        <v>73</v>
      </c>
      <c r="F7" s="112"/>
      <c r="G7" s="112"/>
      <c r="H7" s="112"/>
      <c r="I7" s="112"/>
      <c r="J7" s="112"/>
      <c r="K7" s="112"/>
      <c r="L7" s="112"/>
      <c r="M7" s="112"/>
      <c r="N7" s="112"/>
      <c r="O7" s="112"/>
      <c r="P7" s="112"/>
      <c r="Q7" s="112"/>
      <c r="R7" s="112"/>
      <c r="S7" s="119"/>
      <c r="T7" s="119"/>
      <c r="U7" s="119"/>
      <c r="V7" s="119"/>
    </row>
    <row r="8" spans="5:22" ht="15.75" customHeight="1">
      <c r="E8" s="137" t="s">
        <v>74</v>
      </c>
      <c r="F8" s="112"/>
      <c r="G8" s="112"/>
      <c r="H8" s="112"/>
      <c r="I8" s="112"/>
      <c r="J8" s="112"/>
      <c r="K8" s="112"/>
      <c r="L8" s="112"/>
      <c r="M8" s="112"/>
      <c r="N8" s="112"/>
      <c r="O8" s="112"/>
      <c r="P8" s="400" t="s">
        <v>63</v>
      </c>
      <c r="Q8" s="400"/>
      <c r="R8" s="400"/>
      <c r="S8" s="119"/>
      <c r="T8" s="119"/>
      <c r="U8" s="119"/>
      <c r="V8" s="119"/>
    </row>
    <row r="9" spans="5:22" ht="20.25" customHeight="1" thickBot="1">
      <c r="E9" s="137"/>
      <c r="F9" s="112"/>
      <c r="G9" s="112"/>
      <c r="H9" s="112"/>
      <c r="I9" s="112"/>
      <c r="J9" s="112"/>
      <c r="K9" s="112"/>
      <c r="L9" s="112"/>
      <c r="M9" s="112"/>
      <c r="N9" s="112"/>
      <c r="O9" s="112"/>
      <c r="P9" s="400"/>
      <c r="Q9" s="400"/>
      <c r="R9" s="400"/>
      <c r="S9" s="119"/>
      <c r="T9" s="119"/>
      <c r="U9" s="119"/>
      <c r="V9" s="119"/>
    </row>
    <row r="10" spans="5:22" ht="23.25" hidden="1" customHeight="1" thickBot="1">
      <c r="E10" s="137"/>
      <c r="F10" s="112"/>
      <c r="G10" s="112"/>
      <c r="H10" s="117"/>
      <c r="I10" s="112"/>
      <c r="J10" s="112"/>
      <c r="K10" s="112"/>
      <c r="L10" s="112"/>
      <c r="M10" s="112"/>
      <c r="N10" s="112"/>
      <c r="O10" s="112"/>
      <c r="P10" s="112"/>
      <c r="Q10" s="112"/>
      <c r="R10" s="112"/>
      <c r="S10" s="119"/>
      <c r="T10" s="119"/>
      <c r="U10" s="119"/>
      <c r="V10" s="119"/>
    </row>
    <row r="11" spans="5:22" s="39" customFormat="1" ht="24.75" customHeight="1" thickTop="1" thickBot="1">
      <c r="E11" s="184" t="s">
        <v>57</v>
      </c>
      <c r="F11" s="184" t="s">
        <v>0</v>
      </c>
      <c r="G11" s="184" t="s">
        <v>1</v>
      </c>
      <c r="H11" s="184" t="s">
        <v>2</v>
      </c>
      <c r="I11" s="184" t="s">
        <v>3</v>
      </c>
      <c r="J11" s="184" t="s">
        <v>4</v>
      </c>
      <c r="K11" s="184" t="s">
        <v>5</v>
      </c>
      <c r="L11" s="184" t="s">
        <v>6</v>
      </c>
      <c r="M11" s="184" t="s">
        <v>7</v>
      </c>
      <c r="N11" s="184" t="s">
        <v>8</v>
      </c>
      <c r="O11" s="184" t="s">
        <v>9</v>
      </c>
      <c r="P11" s="184" t="s">
        <v>10</v>
      </c>
      <c r="Q11" s="184" t="s">
        <v>11</v>
      </c>
      <c r="R11" s="184" t="s">
        <v>12</v>
      </c>
      <c r="S11" s="128"/>
      <c r="T11" s="128"/>
      <c r="U11" s="128"/>
      <c r="V11" s="128"/>
    </row>
    <row r="12" spans="5:22" s="39" customFormat="1" ht="29.25" customHeight="1" thickTop="1">
      <c r="E12" s="84" t="s">
        <v>97</v>
      </c>
      <c r="F12" s="85">
        <f>+F13+F50</f>
        <v>5268013.1099999994</v>
      </c>
      <c r="G12" s="85">
        <f t="shared" ref="G12:Q12" si="0">+G13+G50</f>
        <v>7301153.7199999997</v>
      </c>
      <c r="H12" s="85">
        <f t="shared" si="0"/>
        <v>6824662.8499999987</v>
      </c>
      <c r="I12" s="85">
        <f t="shared" si="0"/>
        <v>6941019.4400000004</v>
      </c>
      <c r="J12" s="85">
        <f t="shared" si="0"/>
        <v>7676785.5800000001</v>
      </c>
      <c r="K12" s="85">
        <f t="shared" si="0"/>
        <v>6896155.8900000006</v>
      </c>
      <c r="L12" s="85">
        <f t="shared" si="0"/>
        <v>0</v>
      </c>
      <c r="M12" s="85">
        <f t="shared" si="0"/>
        <v>0</v>
      </c>
      <c r="N12" s="85">
        <f t="shared" si="0"/>
        <v>0</v>
      </c>
      <c r="O12" s="85">
        <f t="shared" si="0"/>
        <v>0</v>
      </c>
      <c r="P12" s="85">
        <f t="shared" si="0"/>
        <v>0</v>
      </c>
      <c r="Q12" s="85">
        <f t="shared" si="0"/>
        <v>0</v>
      </c>
      <c r="R12" s="85">
        <f>+R13+R50</f>
        <v>40907790.589999996</v>
      </c>
      <c r="S12" s="272">
        <f>+R12-'SPF-A01'!V16</f>
        <v>0</v>
      </c>
      <c r="T12" s="133"/>
      <c r="U12" s="133"/>
      <c r="V12" s="133"/>
    </row>
    <row r="13" spans="5:22" s="39" customFormat="1" ht="31.5" customHeight="1">
      <c r="E13" s="185" t="s">
        <v>86</v>
      </c>
      <c r="F13" s="186">
        <f>+F14+F40</f>
        <v>5268013.1099999994</v>
      </c>
      <c r="G13" s="186">
        <f t="shared" ref="G13:Q13" si="1">+G14+G40</f>
        <v>7301153.7199999997</v>
      </c>
      <c r="H13" s="186">
        <f t="shared" si="1"/>
        <v>6824662.8499999987</v>
      </c>
      <c r="I13" s="186">
        <f t="shared" si="1"/>
        <v>6941019.4400000004</v>
      </c>
      <c r="J13" s="186">
        <f t="shared" si="1"/>
        <v>7676785.5800000001</v>
      </c>
      <c r="K13" s="186">
        <f t="shared" si="1"/>
        <v>6896155.8900000006</v>
      </c>
      <c r="L13" s="186">
        <f t="shared" si="1"/>
        <v>0</v>
      </c>
      <c r="M13" s="186">
        <f t="shared" si="1"/>
        <v>0</v>
      </c>
      <c r="N13" s="186">
        <f t="shared" si="1"/>
        <v>0</v>
      </c>
      <c r="O13" s="186">
        <f t="shared" si="1"/>
        <v>0</v>
      </c>
      <c r="P13" s="186">
        <f t="shared" si="1"/>
        <v>0</v>
      </c>
      <c r="Q13" s="186">
        <f t="shared" si="1"/>
        <v>0</v>
      </c>
      <c r="R13" s="186">
        <f>SUM(F13:Q13)</f>
        <v>40907790.589999996</v>
      </c>
      <c r="S13" s="133"/>
      <c r="T13" s="133"/>
      <c r="U13" s="133"/>
      <c r="V13" s="133"/>
    </row>
    <row r="14" spans="5:22" s="10" customFormat="1" ht="25.5" customHeight="1">
      <c r="E14" s="83" t="s">
        <v>87</v>
      </c>
      <c r="F14" s="104">
        <f>F16+F18+F24+F27+F31</f>
        <v>5268013.1099999994</v>
      </c>
      <c r="G14" s="104">
        <f t="shared" ref="G14:Q14" si="2">G16+G18+G24+G27+G31</f>
        <v>5128875.72</v>
      </c>
      <c r="H14" s="104">
        <f t="shared" si="2"/>
        <v>4652384.8499999987</v>
      </c>
      <c r="I14" s="104">
        <f t="shared" si="2"/>
        <v>4768741.4400000004</v>
      </c>
      <c r="J14" s="104">
        <f t="shared" si="2"/>
        <v>5504507.5800000001</v>
      </c>
      <c r="K14" s="104">
        <f t="shared" si="2"/>
        <v>4723877.8900000006</v>
      </c>
      <c r="L14" s="104">
        <f t="shared" si="2"/>
        <v>0</v>
      </c>
      <c r="M14" s="104">
        <f t="shared" si="2"/>
        <v>0</v>
      </c>
      <c r="N14" s="104">
        <f t="shared" si="2"/>
        <v>0</v>
      </c>
      <c r="O14" s="104">
        <f t="shared" si="2"/>
        <v>0</v>
      </c>
      <c r="P14" s="104">
        <f t="shared" si="2"/>
        <v>0</v>
      </c>
      <c r="Q14" s="104">
        <f t="shared" si="2"/>
        <v>0</v>
      </c>
      <c r="R14" s="104">
        <f>SUM(F14:Q14)</f>
        <v>30046400.589999996</v>
      </c>
      <c r="S14" s="89"/>
      <c r="T14" s="89"/>
    </row>
    <row r="15" spans="5:22" s="10" customFormat="1" ht="25.5" customHeight="1">
      <c r="E15" s="65"/>
      <c r="F15" s="104"/>
      <c r="G15" s="104"/>
      <c r="H15" s="104"/>
      <c r="I15" s="104"/>
      <c r="J15" s="104"/>
      <c r="K15" s="104"/>
      <c r="L15" s="104"/>
      <c r="M15" s="104"/>
      <c r="N15" s="104"/>
      <c r="O15" s="104"/>
      <c r="P15" s="104"/>
      <c r="Q15" s="104"/>
      <c r="R15" s="104"/>
      <c r="S15" s="89"/>
      <c r="T15" s="89"/>
    </row>
    <row r="16" spans="5:22" s="10" customFormat="1" ht="20.100000000000001" customHeight="1">
      <c r="E16" s="65" t="s">
        <v>14</v>
      </c>
      <c r="F16" s="105">
        <f t="shared" ref="F16:Q16" si="3">SUM(F17:F17)</f>
        <v>0</v>
      </c>
      <c r="G16" s="105">
        <f t="shared" si="3"/>
        <v>0</v>
      </c>
      <c r="H16" s="105">
        <f t="shared" si="3"/>
        <v>0</v>
      </c>
      <c r="I16" s="105">
        <f t="shared" si="3"/>
        <v>0</v>
      </c>
      <c r="J16" s="105">
        <f t="shared" si="3"/>
        <v>0</v>
      </c>
      <c r="K16" s="105">
        <f t="shared" si="3"/>
        <v>0</v>
      </c>
      <c r="L16" s="105">
        <f t="shared" si="3"/>
        <v>0</v>
      </c>
      <c r="M16" s="105">
        <f t="shared" si="3"/>
        <v>0</v>
      </c>
      <c r="N16" s="105">
        <f t="shared" si="3"/>
        <v>0</v>
      </c>
      <c r="O16" s="105">
        <f t="shared" si="3"/>
        <v>0</v>
      </c>
      <c r="P16" s="105">
        <f t="shared" si="3"/>
        <v>0</v>
      </c>
      <c r="Q16" s="105">
        <f t="shared" si="3"/>
        <v>0</v>
      </c>
      <c r="R16" s="104">
        <f t="shared" ref="R16:R51" si="4">SUM(F16:Q16)</f>
        <v>0</v>
      </c>
      <c r="S16" s="39"/>
      <c r="T16" s="39"/>
    </row>
    <row r="17" spans="5:20" s="10" customFormat="1" ht="20.100000000000001" customHeight="1">
      <c r="E17" s="65"/>
      <c r="F17" s="105"/>
      <c r="G17" s="105"/>
      <c r="H17" s="105"/>
      <c r="I17" s="105"/>
      <c r="J17" s="105"/>
      <c r="K17" s="105"/>
      <c r="L17" s="105"/>
      <c r="M17" s="105"/>
      <c r="N17" s="105"/>
      <c r="O17" s="105"/>
      <c r="P17" s="105"/>
      <c r="Q17" s="105"/>
      <c r="R17" s="104"/>
      <c r="S17" s="39"/>
      <c r="T17" s="39"/>
    </row>
    <row r="18" spans="5:20" s="10" customFormat="1" ht="20.100000000000001" customHeight="1">
      <c r="E18" s="65" t="s">
        <v>15</v>
      </c>
      <c r="F18" s="104">
        <f>SUM(F19:F22)</f>
        <v>4887146.05</v>
      </c>
      <c r="G18" s="104">
        <f t="shared" ref="G18:Q18" si="5">SUM(G19:G22)</f>
        <v>4798099.5699999994</v>
      </c>
      <c r="H18" s="104">
        <f t="shared" si="5"/>
        <v>4265675.8599999994</v>
      </c>
      <c r="I18" s="104">
        <f t="shared" si="5"/>
        <v>4408428.16</v>
      </c>
      <c r="J18" s="104">
        <f t="shared" si="5"/>
        <v>3966841.88</v>
      </c>
      <c r="K18" s="104">
        <f t="shared" si="5"/>
        <v>4299190.2600000007</v>
      </c>
      <c r="L18" s="104">
        <f t="shared" si="5"/>
        <v>0</v>
      </c>
      <c r="M18" s="104">
        <f t="shared" si="5"/>
        <v>0</v>
      </c>
      <c r="N18" s="104">
        <f t="shared" si="5"/>
        <v>0</v>
      </c>
      <c r="O18" s="104">
        <f t="shared" si="5"/>
        <v>0</v>
      </c>
      <c r="P18" s="104">
        <f t="shared" si="5"/>
        <v>0</v>
      </c>
      <c r="Q18" s="104">
        <f t="shared" si="5"/>
        <v>0</v>
      </c>
      <c r="R18" s="107">
        <f t="shared" si="4"/>
        <v>26625381.780000001</v>
      </c>
      <c r="S18" s="39"/>
      <c r="T18" s="39"/>
    </row>
    <row r="19" spans="5:20" s="10" customFormat="1" ht="20.100000000000001" customHeight="1">
      <c r="E19" s="95" t="s">
        <v>134</v>
      </c>
      <c r="F19" s="105">
        <v>4017939.9399999995</v>
      </c>
      <c r="G19" s="105">
        <v>4020145.46</v>
      </c>
      <c r="H19" s="105">
        <v>3521170.57</v>
      </c>
      <c r="I19" s="105">
        <v>3718635.75</v>
      </c>
      <c r="J19" s="105">
        <v>3009614.23</v>
      </c>
      <c r="K19" s="105">
        <v>3522579.45</v>
      </c>
      <c r="L19" s="105"/>
      <c r="M19" s="105"/>
      <c r="N19" s="105"/>
      <c r="O19" s="105"/>
      <c r="P19" s="105"/>
      <c r="Q19" s="105"/>
      <c r="R19" s="106">
        <f t="shared" si="4"/>
        <v>21810085.399999999</v>
      </c>
      <c r="S19" s="39"/>
      <c r="T19" s="39"/>
    </row>
    <row r="20" spans="5:20" s="10" customFormat="1" ht="20.100000000000001" customHeight="1">
      <c r="E20" s="95" t="s">
        <v>135</v>
      </c>
      <c r="F20" s="105">
        <v>377705.16</v>
      </c>
      <c r="G20" s="105">
        <v>285302.05</v>
      </c>
      <c r="H20" s="105">
        <v>249231.19</v>
      </c>
      <c r="I20" s="105">
        <v>189226.72</v>
      </c>
      <c r="J20" s="105">
        <v>513343.65</v>
      </c>
      <c r="K20" s="105">
        <v>228691.14</v>
      </c>
      <c r="L20" s="105"/>
      <c r="M20" s="105"/>
      <c r="N20" s="105"/>
      <c r="O20" s="105"/>
      <c r="P20" s="105"/>
      <c r="Q20" s="105"/>
      <c r="R20" s="106">
        <f t="shared" si="4"/>
        <v>1843499.9100000001</v>
      </c>
      <c r="S20" s="39"/>
      <c r="T20" s="39"/>
    </row>
    <row r="21" spans="5:20" s="10" customFormat="1" ht="20.100000000000001" customHeight="1">
      <c r="E21" s="95" t="s">
        <v>140</v>
      </c>
      <c r="F21" s="105">
        <v>491500.95</v>
      </c>
      <c r="G21" s="105">
        <v>492652.06</v>
      </c>
      <c r="H21" s="105">
        <v>495274.1</v>
      </c>
      <c r="I21" s="105">
        <v>500565.69</v>
      </c>
      <c r="J21" s="105">
        <v>443884</v>
      </c>
      <c r="K21" s="105">
        <v>547919.67000000004</v>
      </c>
      <c r="L21" s="105"/>
      <c r="M21" s="105"/>
      <c r="N21" s="105"/>
      <c r="O21" s="105"/>
      <c r="P21" s="105"/>
      <c r="Q21" s="105"/>
      <c r="R21" s="106">
        <f t="shared" si="4"/>
        <v>2971796.4699999997</v>
      </c>
      <c r="S21" s="39"/>
      <c r="T21" s="39"/>
    </row>
    <row r="22" spans="5:20" s="10" customFormat="1" ht="20.100000000000001" customHeight="1">
      <c r="E22" s="95" t="s">
        <v>137</v>
      </c>
      <c r="F22" s="91">
        <v>0</v>
      </c>
      <c r="G22" s="91">
        <v>0</v>
      </c>
      <c r="H22" s="91">
        <v>0</v>
      </c>
      <c r="I22" s="91">
        <v>0</v>
      </c>
      <c r="J22" s="91">
        <v>0</v>
      </c>
      <c r="K22" s="91">
        <v>0</v>
      </c>
      <c r="L22" s="91"/>
      <c r="M22" s="91"/>
      <c r="N22" s="91"/>
      <c r="O22" s="91"/>
      <c r="P22" s="91"/>
      <c r="Q22" s="91"/>
      <c r="R22" s="106">
        <f t="shared" si="4"/>
        <v>0</v>
      </c>
      <c r="S22" s="39"/>
      <c r="T22" s="39"/>
    </row>
    <row r="23" spans="5:20" s="10" customFormat="1" ht="20.100000000000001" customHeight="1">
      <c r="E23" s="65"/>
      <c r="F23" s="106"/>
      <c r="G23" s="106"/>
      <c r="H23" s="106"/>
      <c r="I23" s="106"/>
      <c r="J23" s="106"/>
      <c r="K23" s="106"/>
      <c r="L23" s="106"/>
      <c r="M23" s="106"/>
      <c r="N23" s="106"/>
      <c r="O23" s="106"/>
      <c r="P23" s="106"/>
      <c r="Q23" s="106"/>
      <c r="R23" s="107"/>
      <c r="S23" s="39"/>
      <c r="T23" s="39"/>
    </row>
    <row r="24" spans="5:20" s="10" customFormat="1" ht="20.100000000000001" customHeight="1">
      <c r="E24" s="66" t="s">
        <v>16</v>
      </c>
      <c r="F24" s="104">
        <f>SUM(F25:F26)</f>
        <v>351057.38</v>
      </c>
      <c r="G24" s="104">
        <f t="shared" ref="G24:Q24" si="6">SUM(G25:G26)</f>
        <v>322175.32</v>
      </c>
      <c r="H24" s="104">
        <f t="shared" si="6"/>
        <v>377370.72</v>
      </c>
      <c r="I24" s="104">
        <f t="shared" si="6"/>
        <v>332940.65000000002</v>
      </c>
      <c r="J24" s="104">
        <f t="shared" si="6"/>
        <v>398338.19</v>
      </c>
      <c r="K24" s="104">
        <f t="shared" si="6"/>
        <v>406985.57</v>
      </c>
      <c r="L24" s="104">
        <f t="shared" si="6"/>
        <v>0</v>
      </c>
      <c r="M24" s="104">
        <f t="shared" si="6"/>
        <v>0</v>
      </c>
      <c r="N24" s="104">
        <f t="shared" si="6"/>
        <v>0</v>
      </c>
      <c r="O24" s="104">
        <f t="shared" si="6"/>
        <v>0</v>
      </c>
      <c r="P24" s="104">
        <f t="shared" si="6"/>
        <v>0</v>
      </c>
      <c r="Q24" s="104">
        <f t="shared" si="6"/>
        <v>0</v>
      </c>
      <c r="R24" s="107">
        <f t="shared" si="4"/>
        <v>2188867.8299999996</v>
      </c>
      <c r="S24" s="39"/>
      <c r="T24" s="39"/>
    </row>
    <row r="25" spans="5:20" s="10" customFormat="1" ht="20.100000000000001" customHeight="1">
      <c r="E25" s="95" t="s">
        <v>138</v>
      </c>
      <c r="F25" s="105">
        <v>351057.38</v>
      </c>
      <c r="G25" s="105">
        <v>322175.32</v>
      </c>
      <c r="H25" s="105">
        <v>377370.72</v>
      </c>
      <c r="I25" s="105">
        <v>332940.65000000002</v>
      </c>
      <c r="J25" s="105">
        <v>398338.19</v>
      </c>
      <c r="K25" s="105">
        <v>406985.57</v>
      </c>
      <c r="L25" s="105"/>
      <c r="M25" s="105"/>
      <c r="N25" s="105"/>
      <c r="O25" s="105"/>
      <c r="P25" s="105"/>
      <c r="Q25" s="105"/>
      <c r="R25" s="106">
        <f t="shared" si="4"/>
        <v>2188867.8299999996</v>
      </c>
      <c r="S25" s="39"/>
      <c r="T25" s="39"/>
    </row>
    <row r="26" spans="5:20" s="10" customFormat="1" ht="20.100000000000001" customHeight="1">
      <c r="E26" s="66"/>
      <c r="F26" s="106"/>
      <c r="G26" s="106"/>
      <c r="H26" s="106"/>
      <c r="I26" s="106"/>
      <c r="J26" s="106"/>
      <c r="K26" s="106"/>
      <c r="L26" s="106"/>
      <c r="M26" s="106"/>
      <c r="N26" s="106"/>
      <c r="O26" s="106"/>
      <c r="P26" s="106"/>
      <c r="Q26" s="106"/>
      <c r="R26" s="107"/>
      <c r="S26" s="39"/>
      <c r="T26" s="39"/>
    </row>
    <row r="27" spans="5:20" s="10" customFormat="1" ht="20.100000000000001" customHeight="1">
      <c r="E27" s="65" t="s">
        <v>17</v>
      </c>
      <c r="F27" s="104">
        <f>SUM(F28:F30)+F36</f>
        <v>29809.68</v>
      </c>
      <c r="G27" s="104">
        <f t="shared" ref="G27:Q27" si="7">SUM(G28:G30)+G36</f>
        <v>8600.83</v>
      </c>
      <c r="H27" s="104">
        <f t="shared" si="7"/>
        <v>9338.27</v>
      </c>
      <c r="I27" s="104">
        <f t="shared" si="7"/>
        <v>27372.63</v>
      </c>
      <c r="J27" s="104">
        <f t="shared" si="7"/>
        <v>1139327.51</v>
      </c>
      <c r="K27" s="104">
        <f t="shared" si="7"/>
        <v>17702.060000000001</v>
      </c>
      <c r="L27" s="104">
        <f t="shared" si="7"/>
        <v>0</v>
      </c>
      <c r="M27" s="104">
        <f t="shared" si="7"/>
        <v>0</v>
      </c>
      <c r="N27" s="104">
        <f t="shared" si="7"/>
        <v>0</v>
      </c>
      <c r="O27" s="104">
        <f t="shared" si="7"/>
        <v>0</v>
      </c>
      <c r="P27" s="104">
        <f t="shared" si="7"/>
        <v>0</v>
      </c>
      <c r="Q27" s="104">
        <f t="shared" si="7"/>
        <v>0</v>
      </c>
      <c r="R27" s="107">
        <f t="shared" si="4"/>
        <v>1232150.98</v>
      </c>
      <c r="S27" s="39"/>
      <c r="T27" s="39"/>
    </row>
    <row r="28" spans="5:20" s="10" customFormat="1" ht="20.100000000000001" customHeight="1">
      <c r="E28" s="200" t="s">
        <v>139</v>
      </c>
      <c r="F28" s="91">
        <v>29809.68</v>
      </c>
      <c r="G28" s="91">
        <v>8600.83</v>
      </c>
      <c r="H28" s="91">
        <v>9338.27</v>
      </c>
      <c r="I28" s="91">
        <v>27372.63</v>
      </c>
      <c r="J28" s="91">
        <v>26327.510000000002</v>
      </c>
      <c r="K28" s="91">
        <v>17702.060000000001</v>
      </c>
      <c r="L28" s="91"/>
      <c r="M28" s="91"/>
      <c r="N28" s="91"/>
      <c r="O28" s="91"/>
      <c r="P28" s="91"/>
      <c r="Q28" s="91"/>
      <c r="R28" s="106">
        <f t="shared" si="4"/>
        <v>119150.98000000001</v>
      </c>
      <c r="S28" s="39"/>
      <c r="T28" s="39"/>
    </row>
    <row r="29" spans="5:20" s="10" customFormat="1" ht="20.100000000000001" customHeight="1">
      <c r="E29" s="65"/>
      <c r="F29" s="105"/>
      <c r="G29" s="105"/>
      <c r="H29" s="105"/>
      <c r="I29" s="105"/>
      <c r="J29" s="105"/>
      <c r="K29" s="105"/>
      <c r="L29" s="105"/>
      <c r="M29" s="105"/>
      <c r="N29" s="105"/>
      <c r="O29" s="105"/>
      <c r="P29" s="105"/>
      <c r="Q29" s="105"/>
      <c r="R29" s="107"/>
      <c r="S29" s="39"/>
      <c r="T29" s="39"/>
    </row>
    <row r="30" spans="5:20" s="10" customFormat="1" ht="20.100000000000001" customHeight="1">
      <c r="E30" s="67"/>
      <c r="F30" s="106"/>
      <c r="G30" s="106"/>
      <c r="H30" s="106"/>
      <c r="I30" s="106"/>
      <c r="J30" s="106"/>
      <c r="K30" s="106"/>
      <c r="L30" s="106"/>
      <c r="M30" s="106"/>
      <c r="N30" s="106"/>
      <c r="O30" s="106"/>
      <c r="P30" s="106"/>
      <c r="Q30" s="106"/>
      <c r="R30" s="107"/>
      <c r="S30" s="39"/>
      <c r="T30" s="39"/>
    </row>
    <row r="31" spans="5:20" s="39" customFormat="1" ht="20.100000000000001" customHeight="1">
      <c r="E31" s="65" t="s">
        <v>25</v>
      </c>
      <c r="F31" s="106">
        <f>F32+F33</f>
        <v>0</v>
      </c>
      <c r="G31" s="106">
        <f t="shared" ref="G31:P31" si="8">G32+G33</f>
        <v>0</v>
      </c>
      <c r="H31" s="106">
        <f t="shared" si="8"/>
        <v>0</v>
      </c>
      <c r="I31" s="106">
        <f t="shared" si="8"/>
        <v>0</v>
      </c>
      <c r="J31" s="106">
        <f t="shared" si="8"/>
        <v>0</v>
      </c>
      <c r="K31" s="106">
        <f t="shared" si="8"/>
        <v>0</v>
      </c>
      <c r="L31" s="106">
        <f t="shared" si="8"/>
        <v>0</v>
      </c>
      <c r="M31" s="106">
        <f t="shared" si="8"/>
        <v>0</v>
      </c>
      <c r="N31" s="106">
        <f t="shared" si="8"/>
        <v>0</v>
      </c>
      <c r="O31" s="106">
        <f t="shared" si="8"/>
        <v>0</v>
      </c>
      <c r="P31" s="106">
        <f t="shared" si="8"/>
        <v>0</v>
      </c>
      <c r="Q31" s="106">
        <f>Q32+Q33</f>
        <v>0</v>
      </c>
      <c r="R31" s="107">
        <f t="shared" si="4"/>
        <v>0</v>
      </c>
    </row>
    <row r="32" spans="5:20" s="10" customFormat="1" ht="20.100000000000001" customHeight="1">
      <c r="E32" s="68" t="s">
        <v>102</v>
      </c>
      <c r="F32" s="105"/>
      <c r="G32" s="105"/>
      <c r="H32" s="105"/>
      <c r="I32" s="105"/>
      <c r="J32" s="105"/>
      <c r="K32" s="105"/>
      <c r="L32" s="105"/>
      <c r="M32" s="105"/>
      <c r="N32" s="105"/>
      <c r="O32" s="105"/>
      <c r="P32" s="105"/>
      <c r="Q32" s="105"/>
      <c r="R32" s="107"/>
      <c r="S32" s="39"/>
      <c r="T32" s="39"/>
    </row>
    <row r="33" spans="5:20" s="10" customFormat="1" ht="20.25" customHeight="1">
      <c r="E33" s="68" t="s">
        <v>101</v>
      </c>
      <c r="F33" s="105"/>
      <c r="G33" s="105"/>
      <c r="H33" s="105"/>
      <c r="I33" s="105"/>
      <c r="J33" s="105"/>
      <c r="K33" s="105"/>
      <c r="L33" s="105"/>
      <c r="M33" s="105"/>
      <c r="N33" s="105"/>
      <c r="O33" s="105"/>
      <c r="P33" s="105"/>
      <c r="Q33" s="105"/>
      <c r="R33" s="107"/>
      <c r="S33" s="39"/>
      <c r="T33" s="39"/>
    </row>
    <row r="34" spans="5:20" s="10" customFormat="1" ht="20.25" customHeight="1">
      <c r="E34" s="69"/>
      <c r="F34" s="106"/>
      <c r="G34" s="106"/>
      <c r="H34" s="106"/>
      <c r="I34" s="106"/>
      <c r="J34" s="106"/>
      <c r="K34" s="106"/>
      <c r="L34" s="106"/>
      <c r="M34" s="106"/>
      <c r="N34" s="106"/>
      <c r="O34" s="106"/>
      <c r="P34" s="106"/>
      <c r="Q34" s="106"/>
      <c r="R34" s="107"/>
      <c r="S34" s="39"/>
      <c r="T34" s="39"/>
    </row>
    <row r="35" spans="5:20" s="10" customFormat="1" ht="20.25" customHeight="1">
      <c r="E35" s="69"/>
      <c r="F35" s="106"/>
      <c r="G35" s="106"/>
      <c r="H35" s="106"/>
      <c r="I35" s="106"/>
      <c r="J35" s="106"/>
      <c r="K35" s="106"/>
      <c r="L35" s="106"/>
      <c r="M35" s="106"/>
      <c r="N35" s="106"/>
      <c r="O35" s="106"/>
      <c r="P35" s="106"/>
      <c r="Q35" s="106"/>
      <c r="R35" s="107"/>
      <c r="S35" s="39"/>
      <c r="T35" s="39"/>
    </row>
    <row r="36" spans="5:20" s="10" customFormat="1" ht="19.5" customHeight="1">
      <c r="E36" s="65" t="s">
        <v>64</v>
      </c>
      <c r="F36" s="107">
        <f>SUM(F37:F38)</f>
        <v>0</v>
      </c>
      <c r="G36" s="107">
        <f t="shared" ref="G36:Q36" si="9">SUM(G37:G38)</f>
        <v>0</v>
      </c>
      <c r="H36" s="107">
        <f t="shared" si="9"/>
        <v>0</v>
      </c>
      <c r="I36" s="107">
        <f t="shared" si="9"/>
        <v>0</v>
      </c>
      <c r="J36" s="107">
        <f t="shared" si="9"/>
        <v>1113000</v>
      </c>
      <c r="K36" s="107">
        <f t="shared" si="9"/>
        <v>0</v>
      </c>
      <c r="L36" s="107">
        <f t="shared" si="9"/>
        <v>0</v>
      </c>
      <c r="M36" s="107">
        <f t="shared" si="9"/>
        <v>0</v>
      </c>
      <c r="N36" s="107">
        <f t="shared" si="9"/>
        <v>0</v>
      </c>
      <c r="O36" s="107">
        <f t="shared" si="9"/>
        <v>0</v>
      </c>
      <c r="P36" s="107">
        <f t="shared" si="9"/>
        <v>0</v>
      </c>
      <c r="Q36" s="107">
        <f t="shared" si="9"/>
        <v>0</v>
      </c>
      <c r="R36" s="107">
        <f t="shared" si="4"/>
        <v>1113000</v>
      </c>
      <c r="S36" s="39"/>
      <c r="T36" s="39"/>
    </row>
    <row r="37" spans="5:20" s="10" customFormat="1" ht="20.100000000000001" customHeight="1">
      <c r="E37" s="68" t="s">
        <v>65</v>
      </c>
      <c r="F37" s="105"/>
      <c r="G37" s="105"/>
      <c r="H37" s="105"/>
      <c r="I37" s="105"/>
      <c r="J37" s="105">
        <v>1113000</v>
      </c>
      <c r="K37" s="105"/>
      <c r="L37" s="105"/>
      <c r="M37" s="105"/>
      <c r="N37" s="105"/>
      <c r="O37" s="105"/>
      <c r="P37" s="105"/>
      <c r="Q37" s="105"/>
      <c r="R37" s="107">
        <f>SUM(J37:Q37)</f>
        <v>1113000</v>
      </c>
      <c r="S37" s="39"/>
      <c r="T37" s="39"/>
    </row>
    <row r="38" spans="5:20" s="10" customFormat="1" ht="20.100000000000001" customHeight="1">
      <c r="E38" s="68" t="s">
        <v>66</v>
      </c>
      <c r="F38" s="106"/>
      <c r="G38" s="106"/>
      <c r="H38" s="106"/>
      <c r="I38" s="106"/>
      <c r="J38" s="106"/>
      <c r="K38" s="106"/>
      <c r="L38" s="106"/>
      <c r="M38" s="106"/>
      <c r="N38" s="106"/>
      <c r="O38" s="106"/>
      <c r="P38" s="106"/>
      <c r="Q38" s="106"/>
      <c r="R38" s="107"/>
      <c r="S38" s="39"/>
      <c r="T38" s="39"/>
    </row>
    <row r="39" spans="5:20" s="39" customFormat="1" ht="20.100000000000001" customHeight="1">
      <c r="E39" s="67"/>
      <c r="F39" s="106"/>
      <c r="G39" s="106"/>
      <c r="H39" s="106"/>
      <c r="I39" s="106"/>
      <c r="J39" s="106"/>
      <c r="K39" s="106"/>
      <c r="L39" s="106"/>
      <c r="M39" s="106"/>
      <c r="N39" s="106"/>
      <c r="O39" s="106"/>
      <c r="P39" s="106"/>
      <c r="Q39" s="106"/>
      <c r="R39" s="107"/>
    </row>
    <row r="40" spans="5:20" s="10" customFormat="1" ht="33" customHeight="1">
      <c r="E40" s="185" t="s">
        <v>103</v>
      </c>
      <c r="F40" s="306">
        <f>F41+F44</f>
        <v>0</v>
      </c>
      <c r="G40" s="306">
        <f t="shared" ref="G40:Q40" si="10">G41+G44</f>
        <v>2172278</v>
      </c>
      <c r="H40" s="306">
        <f t="shared" si="10"/>
        <v>2172278</v>
      </c>
      <c r="I40" s="306">
        <f t="shared" si="10"/>
        <v>2172278</v>
      </c>
      <c r="J40" s="306">
        <f t="shared" si="10"/>
        <v>2172278</v>
      </c>
      <c r="K40" s="306">
        <f t="shared" si="10"/>
        <v>2172278</v>
      </c>
      <c r="L40" s="306">
        <f t="shared" si="10"/>
        <v>0</v>
      </c>
      <c r="M40" s="306">
        <f t="shared" si="10"/>
        <v>0</v>
      </c>
      <c r="N40" s="306">
        <f t="shared" si="10"/>
        <v>0</v>
      </c>
      <c r="O40" s="306">
        <f t="shared" si="10"/>
        <v>0</v>
      </c>
      <c r="P40" s="306">
        <f t="shared" si="10"/>
        <v>0</v>
      </c>
      <c r="Q40" s="306">
        <f t="shared" si="10"/>
        <v>0</v>
      </c>
      <c r="R40" s="187">
        <f t="shared" si="4"/>
        <v>10861390</v>
      </c>
      <c r="S40" s="39"/>
      <c r="T40" s="39"/>
    </row>
    <row r="41" spans="5:20" s="10" customFormat="1" ht="21" customHeight="1">
      <c r="E41" s="68" t="s">
        <v>18</v>
      </c>
      <c r="F41" s="106">
        <f>F42+F43</f>
        <v>0</v>
      </c>
      <c r="G41" s="106">
        <f t="shared" ref="G41:Q41" si="11">G42+G43</f>
        <v>2172278</v>
      </c>
      <c r="H41" s="106">
        <f t="shared" si="11"/>
        <v>2172278</v>
      </c>
      <c r="I41" s="106">
        <f t="shared" si="11"/>
        <v>2172278</v>
      </c>
      <c r="J41" s="106">
        <f t="shared" si="11"/>
        <v>2172278</v>
      </c>
      <c r="K41" s="106">
        <f t="shared" si="11"/>
        <v>2172278</v>
      </c>
      <c r="L41" s="106">
        <f t="shared" si="11"/>
        <v>0</v>
      </c>
      <c r="M41" s="106">
        <f t="shared" si="11"/>
        <v>0</v>
      </c>
      <c r="N41" s="106">
        <f t="shared" si="11"/>
        <v>0</v>
      </c>
      <c r="O41" s="106">
        <f t="shared" si="11"/>
        <v>0</v>
      </c>
      <c r="P41" s="106">
        <f t="shared" si="11"/>
        <v>0</v>
      </c>
      <c r="Q41" s="106">
        <f t="shared" si="11"/>
        <v>0</v>
      </c>
      <c r="R41" s="107">
        <f t="shared" si="4"/>
        <v>10861390</v>
      </c>
      <c r="S41" s="89"/>
      <c r="T41" s="89"/>
    </row>
    <row r="42" spans="5:20" s="10" customFormat="1" ht="20.100000000000001" customHeight="1">
      <c r="E42" s="68" t="s">
        <v>19</v>
      </c>
      <c r="F42" s="91"/>
      <c r="G42" s="91">
        <v>2172278</v>
      </c>
      <c r="H42" s="91">
        <v>2172278</v>
      </c>
      <c r="I42" s="91">
        <v>2172278</v>
      </c>
      <c r="J42" s="91">
        <v>2172278</v>
      </c>
      <c r="K42" s="91">
        <v>2172278</v>
      </c>
      <c r="L42" s="91"/>
      <c r="M42" s="91"/>
      <c r="N42" s="91"/>
      <c r="O42" s="91"/>
      <c r="P42" s="91"/>
      <c r="Q42" s="91"/>
      <c r="R42" s="109">
        <f t="shared" si="4"/>
        <v>10861390</v>
      </c>
      <c r="S42" s="39"/>
      <c r="T42" s="39"/>
    </row>
    <row r="43" spans="5:20" s="39" customFormat="1" ht="15" customHeight="1">
      <c r="E43" s="68" t="s">
        <v>20</v>
      </c>
      <c r="F43" s="109"/>
      <c r="G43" s="109"/>
      <c r="H43" s="109"/>
      <c r="I43" s="109"/>
      <c r="J43" s="109"/>
      <c r="K43" s="109"/>
      <c r="L43" s="109"/>
      <c r="M43" s="109"/>
      <c r="N43" s="109"/>
      <c r="O43" s="109"/>
      <c r="P43" s="109"/>
      <c r="Q43" s="109"/>
      <c r="R43" s="110"/>
    </row>
    <row r="44" spans="5:20" s="39" customFormat="1" ht="15" customHeight="1">
      <c r="E44" s="68" t="s">
        <v>21</v>
      </c>
      <c r="F44" s="106">
        <f>F45+F46</f>
        <v>0</v>
      </c>
      <c r="G44" s="106">
        <f t="shared" ref="G44:Q44" si="12">G45+G46</f>
        <v>0</v>
      </c>
      <c r="H44" s="106">
        <f t="shared" si="12"/>
        <v>0</v>
      </c>
      <c r="I44" s="106">
        <f t="shared" si="12"/>
        <v>0</v>
      </c>
      <c r="J44" s="106">
        <f t="shared" si="12"/>
        <v>0</v>
      </c>
      <c r="K44" s="106">
        <f t="shared" si="12"/>
        <v>0</v>
      </c>
      <c r="L44" s="106">
        <f t="shared" si="12"/>
        <v>0</v>
      </c>
      <c r="M44" s="106">
        <f t="shared" si="12"/>
        <v>0</v>
      </c>
      <c r="N44" s="106">
        <f t="shared" si="12"/>
        <v>0</v>
      </c>
      <c r="O44" s="106">
        <f t="shared" si="12"/>
        <v>0</v>
      </c>
      <c r="P44" s="106">
        <f t="shared" si="12"/>
        <v>0</v>
      </c>
      <c r="Q44" s="106">
        <f t="shared" si="12"/>
        <v>0</v>
      </c>
      <c r="R44" s="107">
        <f t="shared" si="4"/>
        <v>0</v>
      </c>
    </row>
    <row r="45" spans="5:20" s="39" customFormat="1" ht="20.100000000000001" customHeight="1">
      <c r="E45" s="68" t="s">
        <v>19</v>
      </c>
      <c r="F45" s="105"/>
      <c r="G45" s="105"/>
      <c r="H45" s="105"/>
      <c r="I45" s="105"/>
      <c r="J45" s="105"/>
      <c r="K45" s="105"/>
      <c r="L45" s="105"/>
      <c r="M45" s="105"/>
      <c r="N45" s="105"/>
      <c r="O45" s="105"/>
      <c r="P45" s="105"/>
      <c r="Q45" s="105"/>
      <c r="R45" s="110"/>
    </row>
    <row r="46" spans="5:20" s="39" customFormat="1" ht="15" customHeight="1">
      <c r="E46" s="68" t="s">
        <v>22</v>
      </c>
      <c r="F46" s="109"/>
      <c r="G46" s="109"/>
      <c r="H46" s="109"/>
      <c r="I46" s="109"/>
      <c r="J46" s="109"/>
      <c r="K46" s="109"/>
      <c r="L46" s="109"/>
      <c r="M46" s="109"/>
      <c r="N46" s="109"/>
      <c r="O46" s="109"/>
      <c r="P46" s="109"/>
      <c r="Q46" s="109"/>
      <c r="R46" s="110"/>
    </row>
    <row r="47" spans="5:20" s="39" customFormat="1" ht="39" customHeight="1">
      <c r="E47" s="185" t="s">
        <v>96</v>
      </c>
      <c r="F47" s="187">
        <f>F48+F49</f>
        <v>0</v>
      </c>
      <c r="G47" s="187">
        <f t="shared" ref="G47:Q47" si="13">G48+G49</f>
        <v>0</v>
      </c>
      <c r="H47" s="187">
        <f t="shared" si="13"/>
        <v>0</v>
      </c>
      <c r="I47" s="187">
        <f t="shared" si="13"/>
        <v>0</v>
      </c>
      <c r="J47" s="187">
        <f t="shared" si="13"/>
        <v>0</v>
      </c>
      <c r="K47" s="187">
        <f t="shared" si="13"/>
        <v>0</v>
      </c>
      <c r="L47" s="187">
        <f t="shared" si="13"/>
        <v>0</v>
      </c>
      <c r="M47" s="187">
        <f t="shared" si="13"/>
        <v>0</v>
      </c>
      <c r="N47" s="187">
        <f t="shared" si="13"/>
        <v>0</v>
      </c>
      <c r="O47" s="187">
        <f t="shared" si="13"/>
        <v>0</v>
      </c>
      <c r="P47" s="187">
        <f t="shared" si="13"/>
        <v>0</v>
      </c>
      <c r="Q47" s="187">
        <f t="shared" si="13"/>
        <v>0</v>
      </c>
      <c r="R47" s="187">
        <f t="shared" si="4"/>
        <v>0</v>
      </c>
    </row>
    <row r="48" spans="5:20" s="10" customFormat="1" ht="18" customHeight="1">
      <c r="E48" s="68" t="s">
        <v>18</v>
      </c>
      <c r="F48" s="105"/>
      <c r="G48" s="105"/>
      <c r="H48" s="105"/>
      <c r="I48" s="105"/>
      <c r="J48" s="105"/>
      <c r="K48" s="105"/>
      <c r="L48" s="105"/>
      <c r="M48" s="105"/>
      <c r="N48" s="105"/>
      <c r="O48" s="105"/>
      <c r="P48" s="105"/>
      <c r="Q48" s="105"/>
      <c r="R48" s="107"/>
      <c r="S48" s="89"/>
      <c r="T48" s="89"/>
    </row>
    <row r="49" spans="5:20" s="10" customFormat="1" ht="20.100000000000001" customHeight="1">
      <c r="E49" s="68" t="s">
        <v>21</v>
      </c>
      <c r="F49" s="106"/>
      <c r="G49" s="106"/>
      <c r="H49" s="106"/>
      <c r="I49" s="106"/>
      <c r="J49" s="106"/>
      <c r="K49" s="106"/>
      <c r="L49" s="106"/>
      <c r="M49" s="106"/>
      <c r="N49" s="106"/>
      <c r="O49" s="106"/>
      <c r="P49" s="106"/>
      <c r="Q49" s="106"/>
      <c r="R49" s="107"/>
      <c r="S49" s="39"/>
      <c r="T49" s="39"/>
    </row>
    <row r="50" spans="5:20" s="10" customFormat="1" ht="20.100000000000001" customHeight="1">
      <c r="E50" s="185" t="s">
        <v>89</v>
      </c>
      <c r="F50" s="187">
        <f>+F51</f>
        <v>0</v>
      </c>
      <c r="G50" s="187">
        <f t="shared" ref="G50:Q50" si="14">+G51</f>
        <v>0</v>
      </c>
      <c r="H50" s="187">
        <f t="shared" si="14"/>
        <v>0</v>
      </c>
      <c r="I50" s="187">
        <f t="shared" si="14"/>
        <v>0</v>
      </c>
      <c r="J50" s="187">
        <f t="shared" si="14"/>
        <v>0</v>
      </c>
      <c r="K50" s="187">
        <f t="shared" si="14"/>
        <v>0</v>
      </c>
      <c r="L50" s="187">
        <f t="shared" si="14"/>
        <v>0</v>
      </c>
      <c r="M50" s="187">
        <f t="shared" si="14"/>
        <v>0</v>
      </c>
      <c r="N50" s="187">
        <f t="shared" si="14"/>
        <v>0</v>
      </c>
      <c r="O50" s="187">
        <f t="shared" si="14"/>
        <v>0</v>
      </c>
      <c r="P50" s="187">
        <f t="shared" si="14"/>
        <v>0</v>
      </c>
      <c r="Q50" s="187">
        <f t="shared" si="14"/>
        <v>0</v>
      </c>
      <c r="R50" s="187">
        <f t="shared" si="4"/>
        <v>0</v>
      </c>
      <c r="S50" s="39"/>
      <c r="T50" s="39"/>
    </row>
    <row r="51" spans="5:20" s="10" customFormat="1" ht="23.45" customHeight="1">
      <c r="E51" s="65" t="s">
        <v>90</v>
      </c>
      <c r="F51" s="107">
        <f>+F52+F53</f>
        <v>0</v>
      </c>
      <c r="G51" s="107">
        <f t="shared" ref="G51:Q51" si="15">+G52+G53</f>
        <v>0</v>
      </c>
      <c r="H51" s="107">
        <f t="shared" si="15"/>
        <v>0</v>
      </c>
      <c r="I51" s="107">
        <f t="shared" si="15"/>
        <v>0</v>
      </c>
      <c r="J51" s="107">
        <f t="shared" si="15"/>
        <v>0</v>
      </c>
      <c r="K51" s="107">
        <f t="shared" si="15"/>
        <v>0</v>
      </c>
      <c r="L51" s="107">
        <f t="shared" si="15"/>
        <v>0</v>
      </c>
      <c r="M51" s="107">
        <f t="shared" si="15"/>
        <v>0</v>
      </c>
      <c r="N51" s="107">
        <f t="shared" si="15"/>
        <v>0</v>
      </c>
      <c r="O51" s="107">
        <f t="shared" si="15"/>
        <v>0</v>
      </c>
      <c r="P51" s="107">
        <f t="shared" si="15"/>
        <v>0</v>
      </c>
      <c r="Q51" s="107">
        <f t="shared" si="15"/>
        <v>0</v>
      </c>
      <c r="R51" s="107">
        <f t="shared" si="4"/>
        <v>0</v>
      </c>
      <c r="S51" s="39"/>
      <c r="T51" s="39"/>
    </row>
    <row r="52" spans="5:20" s="10" customFormat="1" ht="21.75" customHeight="1">
      <c r="E52" s="68" t="s">
        <v>23</v>
      </c>
      <c r="F52" s="105"/>
      <c r="G52" s="105"/>
      <c r="H52" s="105"/>
      <c r="I52" s="105"/>
      <c r="J52" s="105"/>
      <c r="K52" s="105"/>
      <c r="L52" s="105"/>
      <c r="M52" s="105"/>
      <c r="N52" s="105"/>
      <c r="O52" s="105"/>
      <c r="P52" s="105"/>
      <c r="Q52" s="105"/>
      <c r="R52" s="107"/>
      <c r="S52" s="89"/>
      <c r="T52" s="89"/>
    </row>
    <row r="53" spans="5:20" s="10" customFormat="1" ht="20.100000000000001" customHeight="1">
      <c r="E53" s="68" t="s">
        <v>24</v>
      </c>
      <c r="F53" s="106"/>
      <c r="G53" s="106"/>
      <c r="H53" s="106"/>
      <c r="I53" s="106"/>
      <c r="J53" s="106"/>
      <c r="K53" s="106"/>
      <c r="L53" s="106"/>
      <c r="M53" s="106"/>
      <c r="N53" s="106"/>
      <c r="O53" s="106"/>
      <c r="P53" s="106"/>
      <c r="Q53" s="106"/>
      <c r="R53" s="107"/>
      <c r="S53" s="39"/>
      <c r="T53" s="39"/>
    </row>
    <row r="54" spans="5:20" s="10" customFormat="1" ht="19.5" customHeight="1" thickBot="1">
      <c r="E54" s="70"/>
      <c r="F54" s="71"/>
      <c r="G54" s="71"/>
      <c r="H54" s="71"/>
      <c r="I54" s="71"/>
      <c r="J54" s="71"/>
      <c r="K54" s="71"/>
      <c r="L54" s="71"/>
      <c r="M54" s="71"/>
      <c r="N54" s="71"/>
      <c r="O54" s="71"/>
      <c r="P54" s="71"/>
      <c r="Q54" s="71"/>
      <c r="R54" s="71"/>
      <c r="S54" s="92"/>
      <c r="T54" s="39"/>
    </row>
    <row r="55" spans="5:20" s="4" customFormat="1" ht="20.100000000000001" customHeight="1" thickTop="1" thickBot="1">
      <c r="E55" s="70"/>
      <c r="F55" s="71"/>
      <c r="G55" s="71"/>
      <c r="H55" s="71"/>
      <c r="I55" s="71"/>
      <c r="J55" s="71"/>
      <c r="K55" s="71"/>
      <c r="L55" s="71"/>
      <c r="M55" s="71"/>
      <c r="N55" s="71"/>
      <c r="O55" s="71"/>
      <c r="P55" s="71"/>
      <c r="Q55" s="71"/>
      <c r="R55" s="71"/>
      <c r="S55" s="6"/>
      <c r="T55" s="5"/>
    </row>
    <row r="56" spans="5:20" s="4" customFormat="1" ht="15" thickTop="1">
      <c r="E56" s="8" t="s">
        <v>118</v>
      </c>
      <c r="F56" s="72"/>
      <c r="G56" s="72"/>
      <c r="H56" s="72"/>
      <c r="I56" s="72"/>
      <c r="J56" s="72"/>
      <c r="K56" s="72"/>
      <c r="L56" s="72"/>
      <c r="M56" s="72"/>
      <c r="N56" s="72"/>
      <c r="O56" s="72"/>
      <c r="P56" s="72"/>
      <c r="Q56" s="72"/>
      <c r="R56" s="72"/>
      <c r="S56" s="6"/>
      <c r="T56" s="5"/>
    </row>
    <row r="57" spans="5:20" s="4" customFormat="1" ht="14.25">
      <c r="E57" s="11" t="s">
        <v>122</v>
      </c>
      <c r="F57" s="72"/>
      <c r="G57" s="72"/>
      <c r="H57" s="72"/>
      <c r="I57" s="72"/>
      <c r="J57" s="72"/>
      <c r="K57" s="72"/>
      <c r="L57" s="72"/>
      <c r="M57" s="72"/>
      <c r="N57" s="72"/>
      <c r="O57" s="72"/>
      <c r="P57" s="72"/>
      <c r="Q57" s="72"/>
      <c r="R57" s="72"/>
    </row>
    <row r="58" spans="5:20" s="4" customFormat="1" ht="14.25">
      <c r="E58" s="11" t="str">
        <f>'SPF-A01'!H61</f>
        <v>NOTA 2: Los Ingresos Diversos deberán ser desglosados por concepto que lo integren así como la normatividad que para efectos tenga a lugar.</v>
      </c>
      <c r="F58" s="72"/>
      <c r="G58" s="72"/>
      <c r="H58" s="72"/>
      <c r="I58" s="72"/>
      <c r="J58" s="72"/>
      <c r="K58" s="72"/>
      <c r="L58" s="72"/>
      <c r="M58" s="72"/>
      <c r="N58" s="72"/>
      <c r="O58" s="72"/>
      <c r="P58" s="72"/>
      <c r="Q58" s="72"/>
      <c r="R58" s="72"/>
    </row>
    <row r="59" spans="5:20" s="4" customFormat="1" ht="92.25" customHeight="1" thickBot="1">
      <c r="E59" s="11"/>
      <c r="F59" s="72"/>
      <c r="G59" s="72"/>
      <c r="H59" s="72"/>
      <c r="I59" s="72"/>
      <c r="J59" s="72"/>
      <c r="K59" s="72"/>
      <c r="L59" s="72"/>
      <c r="M59" s="72"/>
      <c r="N59" s="72"/>
      <c r="O59" s="72"/>
      <c r="P59" s="72"/>
      <c r="Q59" s="72"/>
      <c r="R59" s="72"/>
    </row>
    <row r="60" spans="5:20" s="4" customFormat="1" ht="19.5" thickTop="1">
      <c r="E60" s="161" t="s">
        <v>112</v>
      </c>
      <c r="F60" s="162"/>
      <c r="G60" s="162"/>
      <c r="H60" s="162"/>
      <c r="I60" s="319" t="s">
        <v>112</v>
      </c>
      <c r="J60" s="319"/>
      <c r="K60" s="319"/>
      <c r="L60" s="319"/>
      <c r="M60" s="51"/>
      <c r="N60" s="51"/>
      <c r="O60" s="319" t="s">
        <v>112</v>
      </c>
      <c r="P60" s="319"/>
      <c r="Q60" s="319"/>
      <c r="R60" s="72"/>
      <c r="S60" s="7"/>
      <c r="T60" s="7"/>
    </row>
    <row r="61" spans="5:20" ht="19.5">
      <c r="E61" s="160" t="s">
        <v>109</v>
      </c>
      <c r="F61" s="159"/>
      <c r="G61" s="159"/>
      <c r="H61" s="159"/>
      <c r="I61" s="159" t="s">
        <v>110</v>
      </c>
      <c r="J61" s="159"/>
      <c r="K61" s="159"/>
      <c r="L61" s="159"/>
      <c r="M61" s="159"/>
      <c r="N61" s="159"/>
      <c r="O61" s="159" t="s">
        <v>111</v>
      </c>
      <c r="P61" s="159"/>
      <c r="Q61" s="159"/>
      <c r="R61" s="11"/>
      <c r="S61" s="3"/>
      <c r="T61" s="3"/>
    </row>
    <row r="62" spans="5:20" ht="19.5">
      <c r="E62" s="136" t="s">
        <v>158</v>
      </c>
      <c r="F62" s="159"/>
      <c r="G62" s="159"/>
      <c r="H62" s="159"/>
      <c r="I62" s="159" t="s">
        <v>152</v>
      </c>
      <c r="J62" s="159"/>
      <c r="K62" s="159"/>
      <c r="L62" s="159"/>
      <c r="M62" s="159"/>
      <c r="N62" s="159"/>
      <c r="O62" s="159" t="s">
        <v>147</v>
      </c>
      <c r="P62" s="159"/>
      <c r="Q62" s="159"/>
      <c r="R62" s="72"/>
      <c r="S62" s="3"/>
      <c r="T62" s="3"/>
    </row>
    <row r="63" spans="5:20" ht="19.5">
      <c r="E63" s="136" t="s">
        <v>151</v>
      </c>
      <c r="F63" s="159"/>
      <c r="G63" s="159"/>
      <c r="H63" s="159"/>
      <c r="I63" s="159" t="s">
        <v>153</v>
      </c>
      <c r="J63" s="159"/>
      <c r="K63" s="159"/>
      <c r="L63" s="159"/>
      <c r="M63" s="159"/>
      <c r="N63" s="159"/>
      <c r="O63" s="159" t="s">
        <v>154</v>
      </c>
      <c r="P63" s="159"/>
      <c r="Q63" s="159"/>
      <c r="R63" s="3"/>
    </row>
    <row r="64" spans="5:20">
      <c r="F64" s="3"/>
      <c r="G64" s="3"/>
      <c r="H64" s="3"/>
      <c r="I64" s="3"/>
      <c r="J64" s="3"/>
      <c r="K64" s="3"/>
      <c r="L64" s="3"/>
      <c r="M64" s="3"/>
      <c r="N64" s="3"/>
      <c r="O64" s="3"/>
      <c r="P64" s="3"/>
      <c r="Q64" s="3"/>
      <c r="R64" s="3"/>
    </row>
    <row r="65" spans="6:18">
      <c r="F65" s="3"/>
      <c r="G65" s="3"/>
      <c r="H65" s="3"/>
      <c r="I65" s="3"/>
      <c r="J65" s="3"/>
      <c r="K65" s="3"/>
      <c r="L65" s="3"/>
      <c r="M65" s="3"/>
      <c r="N65" s="3"/>
      <c r="O65" s="3"/>
      <c r="P65" s="3"/>
      <c r="Q65" s="3"/>
      <c r="R65" s="3"/>
    </row>
    <row r="66" spans="6:18">
      <c r="F66" s="3"/>
      <c r="G66" s="3"/>
      <c r="H66" s="3"/>
      <c r="I66" s="3"/>
      <c r="J66" s="3"/>
      <c r="K66" s="3"/>
      <c r="L66" s="3"/>
      <c r="M66" s="3"/>
      <c r="N66" s="3"/>
      <c r="O66" s="3"/>
      <c r="P66" s="3"/>
      <c r="Q66" s="3"/>
      <c r="R66" s="3"/>
    </row>
    <row r="67" spans="6:18">
      <c r="F67" s="3"/>
      <c r="G67" s="3"/>
      <c r="H67" s="3"/>
      <c r="I67" s="3"/>
      <c r="J67" s="3"/>
      <c r="K67" s="3"/>
      <c r="L67" s="3"/>
      <c r="M67" s="3"/>
      <c r="N67" s="3"/>
      <c r="O67" s="3"/>
      <c r="P67" s="3"/>
      <c r="Q67" s="3"/>
      <c r="R67" s="3"/>
    </row>
    <row r="68" spans="6:18">
      <c r="F68" s="3"/>
      <c r="G68" s="3"/>
      <c r="H68" s="3"/>
      <c r="I68" s="3"/>
      <c r="J68" s="3"/>
      <c r="K68" s="3"/>
      <c r="L68" s="3"/>
      <c r="M68" s="3"/>
      <c r="N68" s="3"/>
      <c r="O68" s="3"/>
      <c r="P68" s="3"/>
      <c r="Q68" s="3"/>
      <c r="R68" s="3"/>
    </row>
    <row r="69" spans="6:18">
      <c r="F69" s="3"/>
      <c r="G69" s="3"/>
      <c r="H69" s="3"/>
      <c r="I69" s="3"/>
      <c r="J69" s="3"/>
      <c r="K69" s="3"/>
      <c r="L69" s="3"/>
      <c r="M69" s="3"/>
      <c r="N69" s="3"/>
      <c r="O69" s="3"/>
      <c r="P69" s="3"/>
      <c r="Q69" s="3"/>
      <c r="R69" s="3"/>
    </row>
    <row r="70" spans="6:18">
      <c r="F70" s="3"/>
      <c r="G70" s="3"/>
      <c r="H70" s="3"/>
      <c r="I70" s="3"/>
      <c r="J70" s="3"/>
      <c r="K70" s="3"/>
      <c r="L70" s="3"/>
      <c r="M70" s="3"/>
      <c r="N70" s="3"/>
      <c r="O70" s="3"/>
      <c r="P70" s="3"/>
      <c r="Q70" s="3"/>
      <c r="R70" s="3"/>
    </row>
    <row r="71" spans="6:18">
      <c r="F71" s="3"/>
      <c r="G71" s="3"/>
      <c r="H71" s="3"/>
      <c r="I71" s="3"/>
      <c r="J71" s="3"/>
      <c r="K71" s="3"/>
      <c r="L71" s="3"/>
      <c r="M71" s="3"/>
      <c r="N71" s="3"/>
      <c r="O71" s="3"/>
      <c r="P71" s="3"/>
      <c r="Q71" s="3"/>
      <c r="R71" s="3"/>
    </row>
    <row r="72" spans="6:18">
      <c r="F72" s="3"/>
      <c r="G72" s="3"/>
      <c r="H72" s="3"/>
      <c r="I72" s="3"/>
      <c r="J72" s="3"/>
      <c r="K72" s="3"/>
      <c r="L72" s="3"/>
      <c r="M72" s="3"/>
      <c r="N72" s="3"/>
      <c r="O72" s="3"/>
      <c r="P72" s="3"/>
      <c r="Q72" s="3"/>
      <c r="R72" s="3"/>
    </row>
    <row r="73" spans="6:18">
      <c r="F73" s="3"/>
      <c r="G73" s="3"/>
      <c r="H73" s="3"/>
      <c r="I73" s="3"/>
      <c r="J73" s="3"/>
      <c r="K73" s="3"/>
      <c r="L73" s="3"/>
      <c r="M73" s="3"/>
      <c r="N73" s="3"/>
      <c r="O73" s="3"/>
      <c r="P73" s="3"/>
      <c r="Q73" s="3"/>
      <c r="R73" s="3"/>
    </row>
    <row r="74" spans="6:18">
      <c r="F74" s="3"/>
      <c r="G74" s="3"/>
      <c r="H74" s="3"/>
      <c r="I74" s="3"/>
      <c r="J74" s="3"/>
      <c r="K74" s="3"/>
      <c r="L74" s="3"/>
      <c r="M74" s="3"/>
      <c r="N74" s="3"/>
      <c r="O74" s="3"/>
      <c r="P74" s="3"/>
      <c r="Q74" s="3"/>
      <c r="R74" s="3"/>
    </row>
    <row r="75" spans="6:18">
      <c r="F75" s="3"/>
      <c r="G75" s="3"/>
      <c r="H75" s="3"/>
      <c r="I75" s="3"/>
      <c r="J75" s="3"/>
      <c r="K75" s="3"/>
      <c r="L75" s="3"/>
      <c r="M75" s="3"/>
      <c r="N75" s="3"/>
      <c r="O75" s="3"/>
      <c r="P75" s="3"/>
      <c r="Q75" s="3"/>
      <c r="R75" s="3"/>
    </row>
    <row r="76" spans="6:18">
      <c r="F76" s="3"/>
      <c r="G76" s="3"/>
      <c r="H76" s="3"/>
      <c r="I76" s="3"/>
      <c r="J76" s="3"/>
      <c r="K76" s="3"/>
      <c r="L76" s="3"/>
      <c r="M76" s="3"/>
      <c r="N76" s="3"/>
      <c r="O76" s="3"/>
      <c r="P76" s="3"/>
      <c r="Q76" s="3"/>
      <c r="R76" s="3"/>
    </row>
    <row r="77" spans="6:18">
      <c r="F77" s="3"/>
      <c r="G77" s="3"/>
      <c r="H77" s="3"/>
      <c r="I77" s="3"/>
      <c r="J77" s="3"/>
      <c r="K77" s="3"/>
      <c r="L77" s="3"/>
      <c r="M77" s="3"/>
      <c r="N77" s="3"/>
      <c r="O77" s="3"/>
      <c r="P77" s="3"/>
      <c r="Q77" s="3"/>
      <c r="R77" s="3"/>
    </row>
    <row r="78" spans="6:18">
      <c r="F78" s="3"/>
      <c r="G78" s="3"/>
      <c r="H78" s="3"/>
      <c r="I78" s="3"/>
      <c r="J78" s="3"/>
      <c r="K78" s="3"/>
      <c r="L78" s="3"/>
      <c r="M78" s="3"/>
      <c r="N78" s="3"/>
      <c r="O78" s="3"/>
      <c r="P78" s="3"/>
      <c r="Q78" s="3"/>
      <c r="R78" s="3"/>
    </row>
    <row r="79" spans="6:18">
      <c r="F79" s="3"/>
      <c r="G79" s="3"/>
      <c r="H79" s="3"/>
      <c r="I79" s="3"/>
      <c r="J79" s="3"/>
      <c r="K79" s="3"/>
      <c r="L79" s="3"/>
      <c r="M79" s="3"/>
      <c r="N79" s="3"/>
      <c r="O79" s="3"/>
      <c r="P79" s="3"/>
      <c r="Q79" s="3"/>
      <c r="R79" s="3"/>
    </row>
    <row r="80" spans="6:18">
      <c r="F80" s="3"/>
      <c r="G80" s="3"/>
      <c r="H80" s="3"/>
      <c r="I80" s="3"/>
      <c r="J80" s="3"/>
      <c r="K80" s="3"/>
      <c r="L80" s="3"/>
      <c r="M80" s="3"/>
      <c r="N80" s="3"/>
      <c r="O80" s="3"/>
      <c r="P80" s="3"/>
      <c r="Q80" s="3"/>
      <c r="R80" s="3"/>
    </row>
    <row r="81" spans="6:18">
      <c r="F81" s="3"/>
      <c r="G81" s="3"/>
      <c r="H81" s="3"/>
      <c r="I81" s="3"/>
      <c r="J81" s="3"/>
      <c r="K81" s="3"/>
      <c r="L81" s="3"/>
      <c r="M81" s="3"/>
      <c r="N81" s="3"/>
      <c r="O81" s="3"/>
      <c r="P81" s="3"/>
      <c r="Q81" s="3"/>
      <c r="R81" s="3"/>
    </row>
    <row r="82" spans="6:18">
      <c r="F82" s="3"/>
      <c r="G82" s="3"/>
      <c r="H82" s="3"/>
      <c r="I82" s="3"/>
      <c r="J82" s="3"/>
      <c r="K82" s="3"/>
      <c r="L82" s="3"/>
      <c r="M82" s="3"/>
      <c r="N82" s="3"/>
      <c r="O82" s="3"/>
      <c r="P82" s="3"/>
      <c r="Q82" s="3"/>
      <c r="R82" s="3"/>
    </row>
    <row r="83" spans="6:18">
      <c r="F83" s="3"/>
      <c r="G83" s="3"/>
      <c r="H83" s="3"/>
      <c r="I83" s="3"/>
      <c r="J83" s="3"/>
      <c r="K83" s="3"/>
      <c r="L83" s="3"/>
      <c r="M83" s="3"/>
      <c r="N83" s="3"/>
      <c r="O83" s="3"/>
      <c r="P83" s="3"/>
      <c r="Q83" s="3"/>
      <c r="R83" s="3"/>
    </row>
    <row r="84" spans="6:18">
      <c r="F84" s="3"/>
      <c r="G84" s="3"/>
      <c r="H84" s="3"/>
      <c r="I84" s="3"/>
      <c r="J84" s="3"/>
      <c r="K84" s="3"/>
      <c r="L84" s="3"/>
      <c r="M84" s="3"/>
      <c r="N84" s="3"/>
      <c r="O84" s="3"/>
      <c r="P84" s="3"/>
      <c r="Q84" s="3"/>
      <c r="R84" s="3"/>
    </row>
    <row r="85" spans="6:18">
      <c r="F85" s="3"/>
      <c r="G85" s="3"/>
      <c r="H85" s="3"/>
      <c r="I85" s="3"/>
      <c r="J85" s="3"/>
      <c r="K85" s="3"/>
      <c r="L85" s="3"/>
      <c r="M85" s="3"/>
      <c r="N85" s="3"/>
      <c r="O85" s="3"/>
      <c r="P85" s="3"/>
      <c r="Q85" s="3"/>
      <c r="R85" s="3"/>
    </row>
    <row r="86" spans="6:18">
      <c r="F86" s="3"/>
      <c r="G86" s="3"/>
      <c r="H86" s="3"/>
      <c r="I86" s="3"/>
      <c r="J86" s="3"/>
      <c r="K86" s="3"/>
      <c r="L86" s="3"/>
      <c r="M86" s="3"/>
      <c r="N86" s="3"/>
      <c r="O86" s="3"/>
      <c r="P86" s="3"/>
      <c r="Q86" s="3"/>
      <c r="R86" s="3"/>
    </row>
    <row r="87" spans="6:18">
      <c r="F87" s="3"/>
      <c r="G87" s="3"/>
      <c r="H87" s="3"/>
      <c r="I87" s="3"/>
      <c r="J87" s="3"/>
      <c r="K87" s="3"/>
      <c r="L87" s="3"/>
      <c r="M87" s="3"/>
      <c r="N87" s="3"/>
      <c r="O87" s="3"/>
      <c r="P87" s="3"/>
      <c r="Q87" s="3"/>
      <c r="R87" s="3"/>
    </row>
    <row r="88" spans="6:18">
      <c r="F88" s="3"/>
      <c r="G88" s="3"/>
      <c r="H88" s="3"/>
      <c r="I88" s="3"/>
      <c r="J88" s="3"/>
      <c r="K88" s="3"/>
      <c r="L88" s="3"/>
      <c r="M88" s="3"/>
      <c r="N88" s="3"/>
      <c r="O88" s="3"/>
      <c r="P88" s="3"/>
      <c r="Q88" s="3"/>
      <c r="R88" s="3"/>
    </row>
    <row r="89" spans="6:18">
      <c r="F89" s="3"/>
      <c r="G89" s="3"/>
      <c r="H89" s="3"/>
      <c r="I89" s="3"/>
      <c r="J89" s="3"/>
      <c r="K89" s="3"/>
      <c r="L89" s="3"/>
      <c r="M89" s="3"/>
      <c r="N89" s="3"/>
      <c r="O89" s="3"/>
      <c r="P89" s="3"/>
      <c r="Q89" s="3"/>
      <c r="R89" s="3"/>
    </row>
    <row r="90" spans="6:18">
      <c r="F90" s="3"/>
      <c r="G90" s="3"/>
      <c r="H90" s="3"/>
      <c r="I90" s="3"/>
      <c r="J90" s="3"/>
      <c r="K90" s="3"/>
      <c r="L90" s="3"/>
      <c r="M90" s="3"/>
      <c r="N90" s="3"/>
      <c r="O90" s="3"/>
      <c r="P90" s="3"/>
      <c r="Q90" s="3"/>
      <c r="R90" s="3"/>
    </row>
    <row r="91" spans="6:18">
      <c r="F91" s="3"/>
      <c r="G91" s="3"/>
      <c r="H91" s="3"/>
      <c r="I91" s="3"/>
      <c r="J91" s="3"/>
      <c r="K91" s="3"/>
      <c r="L91" s="3"/>
      <c r="M91" s="3"/>
      <c r="N91" s="3"/>
      <c r="O91" s="3"/>
      <c r="P91" s="3"/>
      <c r="Q91" s="3"/>
      <c r="R91" s="3"/>
    </row>
    <row r="92" spans="6:18">
      <c r="F92" s="3"/>
      <c r="G92" s="3"/>
      <c r="H92" s="3"/>
      <c r="I92" s="3"/>
      <c r="J92" s="3"/>
      <c r="K92" s="3"/>
      <c r="L92" s="3"/>
      <c r="M92" s="3"/>
      <c r="N92" s="3"/>
      <c r="O92" s="3"/>
      <c r="P92" s="3"/>
      <c r="Q92" s="3"/>
      <c r="R92" s="3"/>
    </row>
    <row r="93" spans="6:18">
      <c r="F93" s="3"/>
      <c r="G93" s="3"/>
      <c r="H93" s="3"/>
      <c r="I93" s="3"/>
      <c r="J93" s="3"/>
      <c r="K93" s="3"/>
      <c r="L93" s="3"/>
      <c r="M93" s="3"/>
      <c r="N93" s="3"/>
      <c r="O93" s="3"/>
      <c r="P93" s="3"/>
      <c r="Q93" s="3"/>
      <c r="R93" s="3"/>
    </row>
    <row r="94" spans="6:18">
      <c r="F94" s="3"/>
      <c r="G94" s="3"/>
      <c r="H94" s="3"/>
      <c r="I94" s="3"/>
      <c r="J94" s="3"/>
      <c r="K94" s="3"/>
      <c r="L94" s="3"/>
      <c r="M94" s="3"/>
      <c r="N94" s="3"/>
      <c r="O94" s="3"/>
      <c r="P94" s="3"/>
      <c r="Q94" s="3"/>
      <c r="R94" s="3"/>
    </row>
    <row r="95" spans="6:18">
      <c r="F95" s="3"/>
      <c r="G95" s="3"/>
      <c r="H95" s="3"/>
      <c r="I95" s="3"/>
      <c r="J95" s="3"/>
      <c r="K95" s="3"/>
      <c r="L95" s="3"/>
      <c r="M95" s="3"/>
      <c r="N95" s="3"/>
      <c r="O95" s="3"/>
      <c r="P95" s="3"/>
      <c r="Q95" s="3"/>
      <c r="R95" s="3"/>
    </row>
    <row r="96" spans="6:18">
      <c r="F96" s="3"/>
      <c r="G96" s="3"/>
      <c r="H96" s="3"/>
      <c r="I96" s="3"/>
      <c r="J96" s="3"/>
      <c r="K96" s="3"/>
      <c r="L96" s="3"/>
      <c r="M96" s="3"/>
      <c r="N96" s="3"/>
      <c r="O96" s="3"/>
      <c r="P96" s="3"/>
      <c r="Q96" s="3"/>
      <c r="R96" s="3"/>
    </row>
    <row r="97" spans="6:18">
      <c r="F97" s="3"/>
      <c r="G97" s="3"/>
      <c r="H97" s="3"/>
      <c r="I97" s="3"/>
      <c r="J97" s="3"/>
      <c r="K97" s="3"/>
      <c r="L97" s="3"/>
      <c r="M97" s="3"/>
      <c r="N97" s="3"/>
      <c r="O97" s="3"/>
      <c r="P97" s="3"/>
      <c r="Q97" s="3"/>
      <c r="R97" s="3"/>
    </row>
    <row r="98" spans="6:18">
      <c r="F98" s="3"/>
      <c r="G98" s="3"/>
      <c r="H98" s="3"/>
      <c r="I98" s="3"/>
      <c r="J98" s="3"/>
      <c r="K98" s="3"/>
      <c r="L98" s="3"/>
      <c r="M98" s="3"/>
      <c r="N98" s="3"/>
      <c r="O98" s="3"/>
      <c r="P98" s="3"/>
      <c r="Q98" s="3"/>
      <c r="R98" s="3"/>
    </row>
    <row r="99" spans="6:18">
      <c r="F99" s="3"/>
      <c r="G99" s="3"/>
      <c r="H99" s="3"/>
      <c r="I99" s="3"/>
      <c r="J99" s="3"/>
      <c r="K99" s="3"/>
      <c r="L99" s="3"/>
      <c r="M99" s="3"/>
      <c r="N99" s="3"/>
      <c r="O99" s="3"/>
      <c r="P99" s="3"/>
      <c r="Q99" s="3"/>
      <c r="R99" s="3"/>
    </row>
    <row r="100" spans="6:18">
      <c r="F100" s="3"/>
      <c r="G100" s="3"/>
      <c r="H100" s="3"/>
      <c r="I100" s="3"/>
      <c r="J100" s="3"/>
      <c r="K100" s="3"/>
      <c r="L100" s="3"/>
      <c r="M100" s="3"/>
      <c r="N100" s="3"/>
      <c r="O100" s="3"/>
      <c r="P100" s="3"/>
      <c r="Q100" s="3"/>
      <c r="R100" s="3"/>
    </row>
    <row r="101" spans="6:18">
      <c r="F101" s="3"/>
      <c r="G101" s="3"/>
      <c r="H101" s="3"/>
      <c r="I101" s="3"/>
      <c r="J101" s="3"/>
      <c r="K101" s="3"/>
      <c r="L101" s="3"/>
      <c r="M101" s="3"/>
      <c r="N101" s="3"/>
      <c r="O101" s="3"/>
      <c r="P101" s="3"/>
      <c r="Q101" s="3"/>
      <c r="R101" s="3"/>
    </row>
    <row r="102" spans="6:18">
      <c r="F102" s="3"/>
      <c r="G102" s="3"/>
      <c r="H102" s="3"/>
      <c r="I102" s="3"/>
      <c r="J102" s="3"/>
      <c r="K102" s="3"/>
      <c r="L102" s="3"/>
      <c r="M102" s="3"/>
      <c r="N102" s="3"/>
      <c r="O102" s="3"/>
      <c r="P102" s="3"/>
      <c r="Q102" s="3"/>
      <c r="R102" s="3"/>
    </row>
    <row r="103" spans="6:18">
      <c r="F103" s="3"/>
      <c r="G103" s="3"/>
      <c r="H103" s="3"/>
      <c r="I103" s="3"/>
      <c r="J103" s="3"/>
      <c r="K103" s="3"/>
      <c r="L103" s="3"/>
      <c r="M103" s="3"/>
      <c r="N103" s="3"/>
      <c r="O103" s="3"/>
      <c r="P103" s="3"/>
      <c r="Q103" s="3"/>
      <c r="R103" s="3"/>
    </row>
    <row r="104" spans="6:18">
      <c r="F104" s="3"/>
      <c r="G104" s="3"/>
      <c r="H104" s="3"/>
      <c r="I104" s="3"/>
      <c r="J104" s="3"/>
      <c r="K104" s="3"/>
      <c r="L104" s="3"/>
      <c r="M104" s="3"/>
      <c r="N104" s="3"/>
      <c r="O104" s="3"/>
      <c r="P104" s="3"/>
      <c r="Q104" s="3"/>
      <c r="R104" s="3"/>
    </row>
    <row r="105" spans="6:18">
      <c r="F105" s="3"/>
      <c r="G105" s="3"/>
      <c r="H105" s="3"/>
      <c r="I105" s="3"/>
      <c r="J105" s="3"/>
      <c r="K105" s="3"/>
      <c r="L105" s="3"/>
      <c r="M105" s="3"/>
      <c r="N105" s="3"/>
      <c r="O105" s="3"/>
      <c r="P105" s="3"/>
      <c r="Q105" s="3"/>
      <c r="R105" s="3"/>
    </row>
    <row r="106" spans="6:18">
      <c r="F106" s="3"/>
      <c r="G106" s="3"/>
      <c r="H106" s="3"/>
      <c r="I106" s="3"/>
      <c r="J106" s="3"/>
      <c r="K106" s="3"/>
      <c r="L106" s="3"/>
      <c r="M106" s="3"/>
      <c r="N106" s="3"/>
      <c r="O106" s="3"/>
      <c r="P106" s="3"/>
      <c r="Q106" s="3"/>
      <c r="R106" s="3"/>
    </row>
  </sheetData>
  <mergeCells count="3">
    <mergeCell ref="P8:R9"/>
    <mergeCell ref="I60:L60"/>
    <mergeCell ref="O60:Q60"/>
  </mergeCells>
  <phoneticPr fontId="7" type="noConversion"/>
  <printOptions horizontalCentered="1" verticalCentered="1"/>
  <pageMargins left="0.39370078740157483" right="0.27559055118110237" top="0.59055118110236227" bottom="0.39370078740157483" header="0" footer="0"/>
  <pageSetup scale="42"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V98"/>
  <sheetViews>
    <sheetView showGridLines="0" view="pageBreakPreview" zoomScale="70" zoomScaleSheetLayoutView="70" workbookViewId="0">
      <selection activeCell="F16" sqref="F16:K16"/>
    </sheetView>
  </sheetViews>
  <sheetFormatPr baseColWidth="10" defaultRowHeight="12.75"/>
  <cols>
    <col min="1" max="4" width="3" style="8" customWidth="1"/>
    <col min="5" max="5" width="42.7109375" style="8" customWidth="1"/>
    <col min="6" max="13" width="17.7109375" style="8" bestFit="1" customWidth="1"/>
    <col min="14" max="14" width="17.85546875" style="8" bestFit="1" customWidth="1"/>
    <col min="15" max="16" width="17.7109375" style="8" bestFit="1" customWidth="1"/>
    <col min="17" max="17" width="19.28515625" style="8" bestFit="1" customWidth="1"/>
    <col min="18" max="18" width="19.28515625" style="8" customWidth="1"/>
    <col min="19" max="19" width="17.140625" style="8" customWidth="1"/>
    <col min="20" max="16384" width="11.42578125" style="8"/>
  </cols>
  <sheetData>
    <row r="3" spans="5:22" s="51" customFormat="1" ht="24">
      <c r="E3" s="50"/>
      <c r="H3" s="119"/>
      <c r="I3" s="119"/>
      <c r="J3" s="119"/>
      <c r="K3" s="119"/>
      <c r="L3" s="119"/>
      <c r="M3" s="119"/>
      <c r="N3" s="119"/>
      <c r="O3" s="119"/>
      <c r="P3" s="119"/>
      <c r="Q3" s="119"/>
      <c r="R3" s="119"/>
      <c r="S3" s="119"/>
      <c r="T3" s="119"/>
      <c r="U3" s="119"/>
      <c r="V3" s="119"/>
    </row>
    <row r="4" spans="5:22" s="51" customFormat="1" ht="24">
      <c r="E4" s="137" t="s">
        <v>127</v>
      </c>
      <c r="F4" s="114"/>
      <c r="G4" s="114"/>
      <c r="H4" s="114"/>
      <c r="I4" s="114"/>
      <c r="J4" s="114"/>
      <c r="K4" s="114"/>
      <c r="L4" s="114"/>
      <c r="M4" s="114"/>
      <c r="N4" s="114"/>
      <c r="O4" s="114"/>
      <c r="P4" s="114"/>
      <c r="Q4" s="114"/>
      <c r="R4" s="114"/>
      <c r="S4" s="119"/>
      <c r="T4" s="119"/>
      <c r="U4" s="119"/>
      <c r="V4" s="119"/>
    </row>
    <row r="5" spans="5:22" s="51" customFormat="1" ht="24">
      <c r="E5" s="136" t="s">
        <v>156</v>
      </c>
      <c r="F5" s="114"/>
      <c r="G5" s="114"/>
      <c r="H5" s="114"/>
      <c r="I5" s="114"/>
      <c r="J5" s="114"/>
      <c r="K5" s="114"/>
      <c r="L5" s="114"/>
      <c r="M5" s="114"/>
      <c r="N5" s="114"/>
      <c r="O5" s="114"/>
      <c r="S5" s="119"/>
      <c r="T5" s="119"/>
      <c r="U5" s="119"/>
      <c r="V5" s="119"/>
    </row>
    <row r="6" spans="5:22" s="51" customFormat="1" ht="24">
      <c r="E6" s="136" t="s">
        <v>72</v>
      </c>
      <c r="F6" s="114"/>
      <c r="G6" s="114"/>
      <c r="H6" s="114"/>
      <c r="I6" s="114"/>
      <c r="J6" s="114"/>
      <c r="K6" s="114"/>
      <c r="L6" s="114"/>
      <c r="M6" s="114"/>
      <c r="N6" s="114"/>
      <c r="O6" s="114"/>
      <c r="S6" s="119"/>
      <c r="T6" s="119"/>
      <c r="U6" s="119"/>
      <c r="V6" s="119"/>
    </row>
    <row r="7" spans="5:22" ht="15.75" customHeight="1">
      <c r="E7" s="136" t="s">
        <v>73</v>
      </c>
      <c r="F7" s="114"/>
      <c r="G7" s="114"/>
      <c r="H7" s="114"/>
      <c r="I7" s="114"/>
      <c r="J7" s="114"/>
      <c r="K7" s="114"/>
      <c r="L7" s="114"/>
      <c r="M7" s="114"/>
      <c r="N7" s="114"/>
      <c r="O7" s="114"/>
      <c r="P7" s="114"/>
      <c r="Q7" s="114"/>
      <c r="R7" s="114"/>
      <c r="S7" s="119"/>
      <c r="T7" s="119"/>
      <c r="U7" s="119"/>
      <c r="V7" s="119"/>
    </row>
    <row r="8" spans="5:22" ht="15.75" customHeight="1">
      <c r="E8" s="136" t="s">
        <v>74</v>
      </c>
      <c r="F8" s="114"/>
      <c r="G8" s="114"/>
      <c r="H8" s="114"/>
      <c r="I8" s="114"/>
      <c r="J8" s="114"/>
      <c r="K8" s="114"/>
      <c r="L8" s="114"/>
      <c r="M8" s="114"/>
      <c r="N8" s="114"/>
      <c r="O8" s="114"/>
      <c r="P8" s="400" t="s">
        <v>62</v>
      </c>
      <c r="Q8" s="400"/>
      <c r="R8" s="400"/>
      <c r="S8" s="119"/>
      <c r="T8" s="119"/>
      <c r="U8" s="119"/>
      <c r="V8" s="119"/>
    </row>
    <row r="9" spans="5:22" ht="22.5" customHeight="1" thickBot="1">
      <c r="E9" s="136"/>
      <c r="F9" s="114"/>
      <c r="G9" s="114"/>
      <c r="H9" s="114"/>
      <c r="I9" s="114"/>
      <c r="J9" s="114"/>
      <c r="K9" s="114"/>
      <c r="L9" s="114"/>
      <c r="M9" s="114"/>
      <c r="N9" s="114"/>
      <c r="O9" s="114"/>
      <c r="P9" s="401"/>
      <c r="Q9" s="401"/>
      <c r="R9" s="401"/>
      <c r="S9" s="119"/>
      <c r="T9" s="119"/>
      <c r="U9" s="119"/>
      <c r="V9" s="119"/>
    </row>
    <row r="10" spans="5:22" s="10" customFormat="1" ht="29.25" customHeight="1" thickTop="1" thickBot="1">
      <c r="E10" s="184" t="s">
        <v>57</v>
      </c>
      <c r="F10" s="184" t="s">
        <v>0</v>
      </c>
      <c r="G10" s="184" t="s">
        <v>1</v>
      </c>
      <c r="H10" s="184" t="s">
        <v>2</v>
      </c>
      <c r="I10" s="184" t="s">
        <v>3</v>
      </c>
      <c r="J10" s="184" t="s">
        <v>4</v>
      </c>
      <c r="K10" s="184" t="s">
        <v>5</v>
      </c>
      <c r="L10" s="184" t="s">
        <v>6</v>
      </c>
      <c r="M10" s="184" t="s">
        <v>7</v>
      </c>
      <c r="N10" s="184" t="s">
        <v>8</v>
      </c>
      <c r="O10" s="184" t="s">
        <v>9</v>
      </c>
      <c r="P10" s="184" t="s">
        <v>10</v>
      </c>
      <c r="Q10" s="184" t="s">
        <v>11</v>
      </c>
      <c r="R10" s="184" t="s">
        <v>12</v>
      </c>
      <c r="S10" s="119"/>
      <c r="T10" s="119"/>
      <c r="U10" s="119"/>
      <c r="V10" s="119"/>
    </row>
    <row r="11" spans="5:22" s="10" customFormat="1" ht="24.75" customHeight="1" thickTop="1">
      <c r="E11" s="84" t="s">
        <v>97</v>
      </c>
      <c r="F11" s="85">
        <f t="shared" ref="F11:Q11" si="0">+F12+F43</f>
        <v>5333909</v>
      </c>
      <c r="G11" s="85">
        <f t="shared" si="0"/>
        <v>7981834</v>
      </c>
      <c r="H11" s="85">
        <f t="shared" si="0"/>
        <v>6620560</v>
      </c>
      <c r="I11" s="85">
        <f t="shared" si="0"/>
        <v>8047485</v>
      </c>
      <c r="J11" s="85">
        <f t="shared" si="0"/>
        <v>6662560</v>
      </c>
      <c r="K11" s="85">
        <f t="shared" si="0"/>
        <v>7758845</v>
      </c>
      <c r="L11" s="85">
        <f t="shared" si="0"/>
        <v>6753711</v>
      </c>
      <c r="M11" s="85">
        <f t="shared" si="0"/>
        <v>7194913</v>
      </c>
      <c r="N11" s="85">
        <f t="shared" si="0"/>
        <v>6484944</v>
      </c>
      <c r="O11" s="85">
        <f t="shared" si="0"/>
        <v>6083913</v>
      </c>
      <c r="P11" s="85">
        <f t="shared" si="0"/>
        <v>6804113</v>
      </c>
      <c r="Q11" s="85">
        <f t="shared" si="0"/>
        <v>13079361</v>
      </c>
      <c r="R11" s="85">
        <f>SUM(F11:Q11)</f>
        <v>88806148</v>
      </c>
      <c r="S11" s="128"/>
      <c r="T11" s="128"/>
      <c r="U11" s="119"/>
      <c r="V11" s="119"/>
    </row>
    <row r="12" spans="5:22" s="10" customFormat="1" ht="20.100000000000001" customHeight="1">
      <c r="E12" s="185" t="s">
        <v>86</v>
      </c>
      <c r="F12" s="186">
        <f t="shared" ref="F12:Q12" si="1">+F13+F33+F40+F30</f>
        <v>5333909</v>
      </c>
      <c r="G12" s="186">
        <f t="shared" si="1"/>
        <v>7981834</v>
      </c>
      <c r="H12" s="186">
        <f t="shared" si="1"/>
        <v>6620560</v>
      </c>
      <c r="I12" s="186">
        <f t="shared" si="1"/>
        <v>8047485</v>
      </c>
      <c r="J12" s="186">
        <f t="shared" si="1"/>
        <v>6662560</v>
      </c>
      <c r="K12" s="186">
        <f t="shared" si="1"/>
        <v>7758845</v>
      </c>
      <c r="L12" s="186">
        <f t="shared" si="1"/>
        <v>6753711</v>
      </c>
      <c r="M12" s="186">
        <f t="shared" si="1"/>
        <v>7194913</v>
      </c>
      <c r="N12" s="186">
        <f t="shared" si="1"/>
        <v>6484944</v>
      </c>
      <c r="O12" s="186">
        <f t="shared" si="1"/>
        <v>6083913</v>
      </c>
      <c r="P12" s="186">
        <f t="shared" si="1"/>
        <v>6804113</v>
      </c>
      <c r="Q12" s="186">
        <f t="shared" si="1"/>
        <v>13079361</v>
      </c>
      <c r="R12" s="186">
        <f t="shared" ref="R12:R33" si="2">SUM(F12:Q12)</f>
        <v>88806148</v>
      </c>
      <c r="S12" s="133"/>
      <c r="T12" s="133"/>
      <c r="U12" s="132"/>
      <c r="V12" s="132"/>
    </row>
    <row r="13" spans="5:22" s="10" customFormat="1" ht="31.5" customHeight="1">
      <c r="E13" s="87" t="s">
        <v>87</v>
      </c>
      <c r="F13" s="88">
        <f t="shared" ref="F13:Q13" si="3">+F14+F16+F22+F25+F27</f>
        <v>5333909</v>
      </c>
      <c r="G13" s="88">
        <f t="shared" si="3"/>
        <v>5809556</v>
      </c>
      <c r="H13" s="88">
        <f t="shared" si="3"/>
        <v>4448282</v>
      </c>
      <c r="I13" s="88">
        <f t="shared" si="3"/>
        <v>5875207</v>
      </c>
      <c r="J13" s="88">
        <f t="shared" si="3"/>
        <v>4490282</v>
      </c>
      <c r="K13" s="88">
        <f t="shared" si="3"/>
        <v>5586567</v>
      </c>
      <c r="L13" s="88">
        <f t="shared" si="3"/>
        <v>4581433</v>
      </c>
      <c r="M13" s="88">
        <f t="shared" si="3"/>
        <v>5022635</v>
      </c>
      <c r="N13" s="88">
        <f t="shared" si="3"/>
        <v>4312666</v>
      </c>
      <c r="O13" s="88">
        <f t="shared" si="3"/>
        <v>3911635</v>
      </c>
      <c r="P13" s="88">
        <f t="shared" si="3"/>
        <v>4631835</v>
      </c>
      <c r="Q13" s="88">
        <f t="shared" si="3"/>
        <v>7907085</v>
      </c>
      <c r="R13" s="88">
        <f t="shared" si="2"/>
        <v>61911092</v>
      </c>
      <c r="S13" s="134"/>
      <c r="T13" s="134"/>
      <c r="U13" s="132"/>
      <c r="V13" s="132"/>
    </row>
    <row r="14" spans="5:22" s="10" customFormat="1" ht="20.100000000000001" customHeight="1">
      <c r="E14" s="90" t="s">
        <v>14</v>
      </c>
      <c r="F14" s="91">
        <f>SUM(F15:F15)</f>
        <v>0</v>
      </c>
      <c r="G14" s="91">
        <f t="shared" ref="G14:Q14" si="4">SUM(G15:G15)</f>
        <v>0</v>
      </c>
      <c r="H14" s="91">
        <f t="shared" si="4"/>
        <v>0</v>
      </c>
      <c r="I14" s="91">
        <f t="shared" si="4"/>
        <v>0</v>
      </c>
      <c r="J14" s="91">
        <f t="shared" si="4"/>
        <v>0</v>
      </c>
      <c r="K14" s="91">
        <f t="shared" si="4"/>
        <v>0</v>
      </c>
      <c r="L14" s="91">
        <f t="shared" si="4"/>
        <v>0</v>
      </c>
      <c r="M14" s="91">
        <f t="shared" si="4"/>
        <v>0</v>
      </c>
      <c r="N14" s="91">
        <f t="shared" si="4"/>
        <v>0</v>
      </c>
      <c r="O14" s="91">
        <f t="shared" si="4"/>
        <v>0</v>
      </c>
      <c r="P14" s="91">
        <f t="shared" si="4"/>
        <v>0</v>
      </c>
      <c r="Q14" s="91">
        <f t="shared" si="4"/>
        <v>0</v>
      </c>
      <c r="R14" s="91">
        <f t="shared" si="2"/>
        <v>0</v>
      </c>
      <c r="S14" s="39"/>
      <c r="T14" s="39"/>
    </row>
    <row r="15" spans="5:22" s="10" customFormat="1" ht="20.100000000000001" customHeight="1">
      <c r="E15" s="90"/>
      <c r="F15" s="92"/>
      <c r="G15" s="92"/>
      <c r="H15" s="92"/>
      <c r="I15" s="92"/>
      <c r="J15" s="92"/>
      <c r="K15" s="92"/>
      <c r="L15" s="92"/>
      <c r="M15" s="92"/>
      <c r="N15" s="92"/>
      <c r="O15" s="92"/>
      <c r="P15" s="92"/>
      <c r="Q15" s="92"/>
      <c r="R15" s="92"/>
      <c r="S15" s="39"/>
      <c r="T15" s="39"/>
    </row>
    <row r="16" spans="5:22" s="10" customFormat="1" ht="20.100000000000001" customHeight="1">
      <c r="E16" s="90" t="s">
        <v>15</v>
      </c>
      <c r="F16" s="197">
        <f>SUM(F17:F21)</f>
        <v>5152595</v>
      </c>
      <c r="G16" s="197">
        <f t="shared" ref="G16:Q16" si="5">SUM(G17:G21)</f>
        <v>5618519</v>
      </c>
      <c r="H16" s="197">
        <f t="shared" si="5"/>
        <v>4261883</v>
      </c>
      <c r="I16" s="197">
        <f t="shared" si="5"/>
        <v>5689385</v>
      </c>
      <c r="J16" s="197">
        <f t="shared" si="5"/>
        <v>4301656</v>
      </c>
      <c r="K16" s="197">
        <f t="shared" si="5"/>
        <v>5396199</v>
      </c>
      <c r="L16" s="197">
        <f t="shared" si="5"/>
        <v>4398034</v>
      </c>
      <c r="M16" s="197">
        <f t="shared" si="5"/>
        <v>4834609</v>
      </c>
      <c r="N16" s="197">
        <f t="shared" si="5"/>
        <v>4132461</v>
      </c>
      <c r="O16" s="197">
        <f t="shared" si="5"/>
        <v>3735584</v>
      </c>
      <c r="P16" s="197">
        <f t="shared" si="5"/>
        <v>4454083</v>
      </c>
      <c r="Q16" s="197">
        <f t="shared" si="5"/>
        <v>7679999</v>
      </c>
      <c r="R16" s="198">
        <f t="shared" ref="R16" si="6">SUM(F16:Q16)</f>
        <v>59655007</v>
      </c>
      <c r="S16" s="39"/>
      <c r="T16" s="39"/>
    </row>
    <row r="17" spans="5:20" s="10" customFormat="1" ht="20.100000000000001" customHeight="1">
      <c r="E17" s="95" t="s">
        <v>134</v>
      </c>
      <c r="F17" s="199">
        <v>4353610</v>
      </c>
      <c r="G17" s="199">
        <v>3459500</v>
      </c>
      <c r="H17" s="199">
        <v>3654600</v>
      </c>
      <c r="I17" s="199">
        <v>3710940</v>
      </c>
      <c r="J17" s="199">
        <v>3553690</v>
      </c>
      <c r="K17" s="199">
        <v>3608750</v>
      </c>
      <c r="L17" s="199">
        <v>3619100</v>
      </c>
      <c r="M17" s="199">
        <v>2915427</v>
      </c>
      <c r="N17" s="199">
        <v>3445460</v>
      </c>
      <c r="O17" s="199">
        <v>1920615</v>
      </c>
      <c r="P17" s="199">
        <v>3336880</v>
      </c>
      <c r="Q17" s="199">
        <f>5489708+37</f>
        <v>5489745</v>
      </c>
      <c r="R17" s="198">
        <f>SUM(F17:Q17)</f>
        <v>43068317</v>
      </c>
      <c r="S17" s="39"/>
      <c r="T17" s="39"/>
    </row>
    <row r="18" spans="5:20" s="10" customFormat="1" ht="20.100000000000001" customHeight="1">
      <c r="E18" s="95" t="s">
        <v>135</v>
      </c>
      <c r="F18" s="199">
        <v>308985</v>
      </c>
      <c r="G18" s="199">
        <v>471899</v>
      </c>
      <c r="H18" s="199">
        <v>117283</v>
      </c>
      <c r="I18" s="199">
        <v>291325</v>
      </c>
      <c r="J18" s="199">
        <v>257966</v>
      </c>
      <c r="K18" s="199">
        <v>100329</v>
      </c>
      <c r="L18" s="199">
        <v>288934</v>
      </c>
      <c r="M18" s="199">
        <v>232062</v>
      </c>
      <c r="N18" s="199">
        <v>197001</v>
      </c>
      <c r="O18" s="199">
        <v>127849</v>
      </c>
      <c r="P18" s="199">
        <v>627203</v>
      </c>
      <c r="Q18" s="199">
        <v>469134</v>
      </c>
      <c r="R18" s="198">
        <f t="shared" ref="R18:R20" si="7">SUM(F18:Q18)</f>
        <v>3489970</v>
      </c>
      <c r="S18" s="39"/>
      <c r="T18" s="39"/>
    </row>
    <row r="19" spans="5:20" s="10" customFormat="1" ht="20.100000000000001" customHeight="1">
      <c r="E19" s="95" t="s">
        <v>140</v>
      </c>
      <c r="F19" s="199">
        <v>490000</v>
      </c>
      <c r="G19" s="199">
        <v>490000</v>
      </c>
      <c r="H19" s="199">
        <v>490000</v>
      </c>
      <c r="I19" s="199">
        <v>490000</v>
      </c>
      <c r="J19" s="199">
        <v>490000</v>
      </c>
      <c r="K19" s="199">
        <v>490000</v>
      </c>
      <c r="L19" s="199">
        <v>490000</v>
      </c>
      <c r="M19" s="199">
        <v>490000</v>
      </c>
      <c r="N19" s="199">
        <v>490000</v>
      </c>
      <c r="O19" s="199">
        <v>490000</v>
      </c>
      <c r="P19" s="199">
        <v>490000</v>
      </c>
      <c r="Q19" s="199">
        <f>490000+34000</f>
        <v>524000</v>
      </c>
      <c r="R19" s="198">
        <f t="shared" si="7"/>
        <v>5914000</v>
      </c>
      <c r="S19" s="39"/>
      <c r="T19" s="39"/>
    </row>
    <row r="20" spans="5:20" s="10" customFormat="1" ht="20.100000000000001" customHeight="1">
      <c r="E20" s="95" t="s">
        <v>137</v>
      </c>
      <c r="F20" s="199"/>
      <c r="G20" s="199">
        <v>1197120</v>
      </c>
      <c r="H20" s="199"/>
      <c r="I20" s="199">
        <v>1197120</v>
      </c>
      <c r="J20" s="199"/>
      <c r="K20" s="199">
        <v>1197120</v>
      </c>
      <c r="L20" s="199"/>
      <c r="M20" s="199">
        <v>1197120</v>
      </c>
      <c r="N20" s="199"/>
      <c r="O20" s="199">
        <v>1197120</v>
      </c>
      <c r="P20" s="199"/>
      <c r="Q20" s="199">
        <v>1197120</v>
      </c>
      <c r="R20" s="198">
        <f t="shared" si="7"/>
        <v>7182720</v>
      </c>
      <c r="S20" s="39"/>
      <c r="T20" s="39"/>
    </row>
    <row r="21" spans="5:20" s="10" customFormat="1" ht="20.100000000000001" customHeight="1">
      <c r="E21" s="90"/>
      <c r="F21" s="91"/>
      <c r="G21" s="91"/>
      <c r="H21" s="91"/>
      <c r="I21" s="91"/>
      <c r="J21" s="91"/>
      <c r="K21" s="91"/>
      <c r="L21" s="91"/>
      <c r="M21" s="91"/>
      <c r="N21" s="91"/>
      <c r="O21" s="91"/>
      <c r="P21" s="91"/>
      <c r="Q21" s="91"/>
      <c r="R21" s="92"/>
      <c r="S21" s="39"/>
      <c r="T21" s="39"/>
    </row>
    <row r="22" spans="5:20" s="10" customFormat="1" ht="20.100000000000001" customHeight="1">
      <c r="E22" s="93" t="s">
        <v>16</v>
      </c>
      <c r="F22" s="91">
        <f>SUM(F23:F23)</f>
        <v>171014</v>
      </c>
      <c r="G22" s="91">
        <f t="shared" ref="G22:Q22" si="8">SUM(G23:G23)</f>
        <v>180737</v>
      </c>
      <c r="H22" s="91">
        <f t="shared" si="8"/>
        <v>176099</v>
      </c>
      <c r="I22" s="91">
        <f t="shared" si="8"/>
        <v>175522</v>
      </c>
      <c r="J22" s="91">
        <f t="shared" si="8"/>
        <v>178326</v>
      </c>
      <c r="K22" s="91">
        <f t="shared" si="8"/>
        <v>180068</v>
      </c>
      <c r="L22" s="91">
        <f t="shared" si="8"/>
        <v>173099</v>
      </c>
      <c r="M22" s="91">
        <f t="shared" si="8"/>
        <v>177726</v>
      </c>
      <c r="N22" s="91">
        <f t="shared" si="8"/>
        <v>169905</v>
      </c>
      <c r="O22" s="91">
        <f t="shared" si="8"/>
        <v>165751</v>
      </c>
      <c r="P22" s="91">
        <f t="shared" si="8"/>
        <v>167452</v>
      </c>
      <c r="Q22" s="91">
        <f t="shared" si="8"/>
        <v>216786</v>
      </c>
      <c r="R22" s="91">
        <f t="shared" si="2"/>
        <v>2132485</v>
      </c>
      <c r="S22" s="39"/>
      <c r="T22" s="39"/>
    </row>
    <row r="23" spans="5:20" s="10" customFormat="1" ht="20.100000000000001" customHeight="1">
      <c r="E23" s="95" t="s">
        <v>138</v>
      </c>
      <c r="F23" s="201">
        <v>171014</v>
      </c>
      <c r="G23" s="201">
        <v>180737</v>
      </c>
      <c r="H23" s="201">
        <v>176099</v>
      </c>
      <c r="I23" s="201">
        <v>175522</v>
      </c>
      <c r="J23" s="201">
        <v>178326</v>
      </c>
      <c r="K23" s="201">
        <v>180068</v>
      </c>
      <c r="L23" s="201">
        <v>173099</v>
      </c>
      <c r="M23" s="201">
        <v>177726</v>
      </c>
      <c r="N23" s="201">
        <v>169905</v>
      </c>
      <c r="O23" s="201">
        <f>165150+601</f>
        <v>165751</v>
      </c>
      <c r="P23" s="201">
        <v>167452</v>
      </c>
      <c r="Q23" s="201">
        <v>216786</v>
      </c>
      <c r="R23" s="202">
        <f>SUM(F23:Q23)</f>
        <v>2132485</v>
      </c>
      <c r="S23" s="39"/>
      <c r="T23" s="39"/>
    </row>
    <row r="24" spans="5:20" s="10" customFormat="1" ht="20.100000000000001" customHeight="1">
      <c r="E24" s="95"/>
      <c r="F24" s="201"/>
      <c r="G24" s="201"/>
      <c r="H24" s="201"/>
      <c r="I24" s="201"/>
      <c r="J24" s="201"/>
      <c r="K24" s="201"/>
      <c r="L24" s="201"/>
      <c r="M24" s="201"/>
      <c r="N24" s="201"/>
      <c r="O24" s="201"/>
      <c r="P24" s="201"/>
      <c r="Q24" s="201"/>
      <c r="R24" s="202"/>
      <c r="S24" s="39"/>
      <c r="T24" s="39"/>
    </row>
    <row r="25" spans="5:20" s="10" customFormat="1" ht="20.100000000000001" customHeight="1">
      <c r="E25" s="90" t="s">
        <v>17</v>
      </c>
      <c r="F25" s="91">
        <f t="shared" ref="F25:Q25" si="9">SUM(F26:F26)</f>
        <v>10300</v>
      </c>
      <c r="G25" s="91">
        <f t="shared" si="9"/>
        <v>10300</v>
      </c>
      <c r="H25" s="91">
        <f t="shared" si="9"/>
        <v>10300</v>
      </c>
      <c r="I25" s="91">
        <f t="shared" si="9"/>
        <v>10300</v>
      </c>
      <c r="J25" s="91">
        <f t="shared" si="9"/>
        <v>10300</v>
      </c>
      <c r="K25" s="91">
        <f t="shared" si="9"/>
        <v>10300</v>
      </c>
      <c r="L25" s="91">
        <f t="shared" si="9"/>
        <v>10300</v>
      </c>
      <c r="M25" s="91">
        <f t="shared" si="9"/>
        <v>10300</v>
      </c>
      <c r="N25" s="91">
        <f t="shared" si="9"/>
        <v>10300</v>
      </c>
      <c r="O25" s="91">
        <f t="shared" si="9"/>
        <v>10300</v>
      </c>
      <c r="P25" s="91">
        <f t="shared" si="9"/>
        <v>10300</v>
      </c>
      <c r="Q25" s="91">
        <f t="shared" si="9"/>
        <v>10300</v>
      </c>
      <c r="R25" s="91">
        <f t="shared" si="2"/>
        <v>123600</v>
      </c>
      <c r="S25" s="39"/>
      <c r="T25" s="39"/>
    </row>
    <row r="26" spans="5:20" s="10" customFormat="1" ht="20.100000000000001" customHeight="1">
      <c r="E26" s="200" t="s">
        <v>139</v>
      </c>
      <c r="F26" s="203">
        <v>10300</v>
      </c>
      <c r="G26" s="199">
        <v>10300</v>
      </c>
      <c r="H26" s="199">
        <v>10300</v>
      </c>
      <c r="I26" s="199">
        <v>10300</v>
      </c>
      <c r="J26" s="199">
        <v>10300</v>
      </c>
      <c r="K26" s="199">
        <v>10300</v>
      </c>
      <c r="L26" s="199">
        <v>10300</v>
      </c>
      <c r="M26" s="199">
        <v>10300</v>
      </c>
      <c r="N26" s="199">
        <v>10300</v>
      </c>
      <c r="O26" s="199">
        <v>10300</v>
      </c>
      <c r="P26" s="204">
        <v>10300</v>
      </c>
      <c r="Q26" s="199">
        <v>10300</v>
      </c>
      <c r="R26" s="205">
        <f>SUM(F26:Q26)</f>
        <v>123600</v>
      </c>
      <c r="S26" s="39"/>
      <c r="T26" s="39"/>
    </row>
    <row r="27" spans="5:20" s="39" customFormat="1" ht="20.100000000000001" customHeight="1">
      <c r="E27" s="90" t="s">
        <v>25</v>
      </c>
      <c r="F27" s="92">
        <f t="shared" ref="F27:Q27" si="10">+F28+F29</f>
        <v>0</v>
      </c>
      <c r="G27" s="92">
        <f t="shared" si="10"/>
        <v>0</v>
      </c>
      <c r="H27" s="92">
        <f t="shared" si="10"/>
        <v>0</v>
      </c>
      <c r="I27" s="92">
        <f t="shared" si="10"/>
        <v>0</v>
      </c>
      <c r="J27" s="92">
        <f t="shared" si="10"/>
        <v>0</v>
      </c>
      <c r="K27" s="92">
        <f t="shared" si="10"/>
        <v>0</v>
      </c>
      <c r="L27" s="92">
        <f t="shared" si="10"/>
        <v>0</v>
      </c>
      <c r="M27" s="92">
        <f t="shared" si="10"/>
        <v>0</v>
      </c>
      <c r="N27" s="92">
        <f t="shared" si="10"/>
        <v>0</v>
      </c>
      <c r="O27" s="92">
        <f t="shared" si="10"/>
        <v>0</v>
      </c>
      <c r="P27" s="92">
        <f t="shared" si="10"/>
        <v>0</v>
      </c>
      <c r="Q27" s="92">
        <f t="shared" si="10"/>
        <v>0</v>
      </c>
      <c r="R27" s="92">
        <f t="shared" si="2"/>
        <v>0</v>
      </c>
    </row>
    <row r="28" spans="5:20" s="10" customFormat="1" ht="20.100000000000001" customHeight="1">
      <c r="E28" s="95" t="s">
        <v>102</v>
      </c>
      <c r="F28" s="92"/>
      <c r="G28" s="92"/>
      <c r="H28" s="92"/>
      <c r="I28" s="92"/>
      <c r="J28" s="92"/>
      <c r="K28" s="92"/>
      <c r="L28" s="92"/>
      <c r="M28" s="92"/>
      <c r="N28" s="92"/>
      <c r="O28" s="92"/>
      <c r="P28" s="92"/>
      <c r="Q28" s="92"/>
      <c r="R28" s="92">
        <f t="shared" si="2"/>
        <v>0</v>
      </c>
      <c r="S28" s="39"/>
      <c r="T28" s="39"/>
    </row>
    <row r="29" spans="5:20" s="10" customFormat="1" ht="23.25" customHeight="1">
      <c r="E29" s="95" t="s">
        <v>101</v>
      </c>
      <c r="F29" s="92"/>
      <c r="G29" s="92"/>
      <c r="H29" s="92"/>
      <c r="I29" s="92"/>
      <c r="J29" s="92"/>
      <c r="K29" s="92"/>
      <c r="L29" s="92"/>
      <c r="M29" s="92"/>
      <c r="N29" s="92"/>
      <c r="O29" s="92"/>
      <c r="P29" s="92"/>
      <c r="Q29" s="92"/>
      <c r="R29" s="92">
        <f t="shared" si="2"/>
        <v>0</v>
      </c>
      <c r="S29" s="39"/>
      <c r="T29" s="39"/>
    </row>
    <row r="30" spans="5:20" s="10" customFormat="1" ht="35.25" customHeight="1">
      <c r="E30" s="90" t="s">
        <v>91</v>
      </c>
      <c r="F30" s="85">
        <f>SUM(F31:F32)</f>
        <v>0</v>
      </c>
      <c r="G30" s="85">
        <f t="shared" ref="G30:Q30" si="11">SUM(G31:G32)</f>
        <v>0</v>
      </c>
      <c r="H30" s="85">
        <f t="shared" si="11"/>
        <v>0</v>
      </c>
      <c r="I30" s="85">
        <f t="shared" si="11"/>
        <v>0</v>
      </c>
      <c r="J30" s="85">
        <f t="shared" si="11"/>
        <v>0</v>
      </c>
      <c r="K30" s="85">
        <f t="shared" si="11"/>
        <v>0</v>
      </c>
      <c r="L30" s="85">
        <f t="shared" si="11"/>
        <v>0</v>
      </c>
      <c r="M30" s="85">
        <f t="shared" si="11"/>
        <v>0</v>
      </c>
      <c r="N30" s="85">
        <f t="shared" si="11"/>
        <v>0</v>
      </c>
      <c r="O30" s="85">
        <f t="shared" si="11"/>
        <v>0</v>
      </c>
      <c r="P30" s="85">
        <f t="shared" si="11"/>
        <v>0</v>
      </c>
      <c r="Q30" s="85">
        <f t="shared" si="11"/>
        <v>0</v>
      </c>
      <c r="R30" s="85">
        <f>SUM(F30:Q30)</f>
        <v>0</v>
      </c>
      <c r="S30" s="39"/>
      <c r="T30" s="39"/>
    </row>
    <row r="31" spans="5:20" s="10" customFormat="1" ht="20.100000000000001" customHeight="1">
      <c r="E31" s="96" t="s">
        <v>58</v>
      </c>
      <c r="F31" s="92">
        <v>0</v>
      </c>
      <c r="G31" s="92">
        <v>0</v>
      </c>
      <c r="H31" s="92">
        <v>0</v>
      </c>
      <c r="I31" s="92">
        <v>0</v>
      </c>
      <c r="J31" s="92">
        <v>0</v>
      </c>
      <c r="K31" s="92">
        <v>0</v>
      </c>
      <c r="L31" s="92">
        <v>0</v>
      </c>
      <c r="M31" s="92">
        <v>0</v>
      </c>
      <c r="N31" s="92">
        <v>0</v>
      </c>
      <c r="O31" s="92">
        <v>0</v>
      </c>
      <c r="P31" s="92">
        <v>0</v>
      </c>
      <c r="Q31" s="92"/>
      <c r="R31" s="92">
        <f>SUM(F31:Q31)</f>
        <v>0</v>
      </c>
      <c r="S31" s="39"/>
      <c r="T31" s="39"/>
    </row>
    <row r="32" spans="5:20" s="10" customFormat="1" ht="20.100000000000001" customHeight="1">
      <c r="E32" s="96" t="s">
        <v>59</v>
      </c>
      <c r="F32" s="92">
        <v>0</v>
      </c>
      <c r="G32" s="92">
        <v>0</v>
      </c>
      <c r="H32" s="92">
        <v>0</v>
      </c>
      <c r="I32" s="92">
        <v>0</v>
      </c>
      <c r="J32" s="92">
        <v>0</v>
      </c>
      <c r="K32" s="92">
        <v>0</v>
      </c>
      <c r="L32" s="92">
        <v>0</v>
      </c>
      <c r="M32" s="92">
        <v>0</v>
      </c>
      <c r="N32" s="92">
        <v>0</v>
      </c>
      <c r="O32" s="92">
        <v>0</v>
      </c>
      <c r="P32" s="92">
        <v>0</v>
      </c>
      <c r="Q32" s="92"/>
      <c r="R32" s="92">
        <f>SUM(F32:Q32)</f>
        <v>0</v>
      </c>
      <c r="S32" s="39"/>
      <c r="T32" s="39"/>
    </row>
    <row r="33" spans="5:20" s="10" customFormat="1" ht="20.25" customHeight="1">
      <c r="E33" s="185" t="s">
        <v>103</v>
      </c>
      <c r="F33" s="186">
        <f>+F34+F37</f>
        <v>0</v>
      </c>
      <c r="G33" s="186">
        <f t="shared" ref="G33:Q33" si="12">+G34+G37</f>
        <v>2172278</v>
      </c>
      <c r="H33" s="186">
        <f t="shared" si="12"/>
        <v>2172278</v>
      </c>
      <c r="I33" s="186">
        <f t="shared" si="12"/>
        <v>2172278</v>
      </c>
      <c r="J33" s="186">
        <f t="shared" si="12"/>
        <v>2172278</v>
      </c>
      <c r="K33" s="186">
        <f t="shared" si="12"/>
        <v>2172278</v>
      </c>
      <c r="L33" s="186">
        <f t="shared" si="12"/>
        <v>2172278</v>
      </c>
      <c r="M33" s="186">
        <f t="shared" si="12"/>
        <v>2172278</v>
      </c>
      <c r="N33" s="186">
        <f t="shared" si="12"/>
        <v>2172278</v>
      </c>
      <c r="O33" s="186">
        <f t="shared" si="12"/>
        <v>2172278</v>
      </c>
      <c r="P33" s="186">
        <f t="shared" si="12"/>
        <v>2172278</v>
      </c>
      <c r="Q33" s="186">
        <f t="shared" si="12"/>
        <v>5172276</v>
      </c>
      <c r="R33" s="186">
        <f t="shared" si="2"/>
        <v>26895056</v>
      </c>
      <c r="S33" s="39"/>
      <c r="T33" s="39"/>
    </row>
    <row r="34" spans="5:20" s="10" customFormat="1" ht="21" customHeight="1">
      <c r="E34" s="90" t="s">
        <v>18</v>
      </c>
      <c r="F34" s="92">
        <f t="shared" ref="F34:Q34" si="13">+F35+F36</f>
        <v>0</v>
      </c>
      <c r="G34" s="92">
        <f t="shared" si="13"/>
        <v>2172278</v>
      </c>
      <c r="H34" s="92">
        <f t="shared" si="13"/>
        <v>2172278</v>
      </c>
      <c r="I34" s="92">
        <f t="shared" si="13"/>
        <v>2172278</v>
      </c>
      <c r="J34" s="92">
        <f t="shared" si="13"/>
        <v>2172278</v>
      </c>
      <c r="K34" s="92">
        <f t="shared" si="13"/>
        <v>2172278</v>
      </c>
      <c r="L34" s="92">
        <f t="shared" si="13"/>
        <v>2172278</v>
      </c>
      <c r="M34" s="92">
        <f t="shared" si="13"/>
        <v>2172278</v>
      </c>
      <c r="N34" s="92">
        <f t="shared" si="13"/>
        <v>2172278</v>
      </c>
      <c r="O34" s="92">
        <f t="shared" si="13"/>
        <v>2172278</v>
      </c>
      <c r="P34" s="92">
        <f t="shared" si="13"/>
        <v>2172278</v>
      </c>
      <c r="Q34" s="92">
        <f t="shared" si="13"/>
        <v>5172276</v>
      </c>
      <c r="R34" s="92">
        <f>SUM(F34:Q34)</f>
        <v>26895056</v>
      </c>
      <c r="S34" s="89"/>
      <c r="T34" s="89"/>
    </row>
    <row r="35" spans="5:20" s="10" customFormat="1" ht="20.100000000000001" customHeight="1">
      <c r="E35" s="97" t="s">
        <v>19</v>
      </c>
      <c r="F35" s="206">
        <v>0</v>
      </c>
      <c r="G35" s="206">
        <v>2172278</v>
      </c>
      <c r="H35" s="206">
        <v>2172278</v>
      </c>
      <c r="I35" s="206">
        <v>2172278</v>
      </c>
      <c r="J35" s="206">
        <v>2172278</v>
      </c>
      <c r="K35" s="206">
        <v>2172278</v>
      </c>
      <c r="L35" s="206">
        <v>2172278</v>
      </c>
      <c r="M35" s="206">
        <v>2172278</v>
      </c>
      <c r="N35" s="206">
        <v>2172278</v>
      </c>
      <c r="O35" s="206">
        <v>2172278</v>
      </c>
      <c r="P35" s="206">
        <v>2172278</v>
      </c>
      <c r="Q35" s="206">
        <f>3000000+2172276</f>
        <v>5172276</v>
      </c>
      <c r="R35" s="207">
        <f>SUM(F35:Q35)</f>
        <v>26895056</v>
      </c>
      <c r="S35" s="39"/>
      <c r="T35" s="39"/>
    </row>
    <row r="36" spans="5:20" s="39" customFormat="1" ht="15" customHeight="1">
      <c r="E36" s="97" t="s">
        <v>20</v>
      </c>
      <c r="F36" s="98"/>
      <c r="G36" s="98"/>
      <c r="H36" s="98"/>
      <c r="I36" s="98"/>
      <c r="J36" s="98"/>
      <c r="K36" s="98"/>
      <c r="L36" s="98"/>
      <c r="M36" s="98"/>
      <c r="N36" s="98"/>
      <c r="O36" s="98"/>
      <c r="P36" s="98"/>
      <c r="Q36" s="98"/>
      <c r="R36" s="98">
        <f t="shared" ref="R36:R46" si="14">SUM(F36:Q36)</f>
        <v>0</v>
      </c>
    </row>
    <row r="37" spans="5:20" s="39" customFormat="1" ht="15" customHeight="1">
      <c r="E37" s="90" t="s">
        <v>21</v>
      </c>
      <c r="F37" s="92">
        <f t="shared" ref="F37:Q37" si="15">+F38+F39</f>
        <v>0</v>
      </c>
      <c r="G37" s="92">
        <f t="shared" si="15"/>
        <v>0</v>
      </c>
      <c r="H37" s="92">
        <f t="shared" si="15"/>
        <v>0</v>
      </c>
      <c r="I37" s="92">
        <f t="shared" si="15"/>
        <v>0</v>
      </c>
      <c r="J37" s="92">
        <f t="shared" si="15"/>
        <v>0</v>
      </c>
      <c r="K37" s="92">
        <f t="shared" si="15"/>
        <v>0</v>
      </c>
      <c r="L37" s="92">
        <f t="shared" si="15"/>
        <v>0</v>
      </c>
      <c r="M37" s="92">
        <f t="shared" si="15"/>
        <v>0</v>
      </c>
      <c r="N37" s="92">
        <f t="shared" si="15"/>
        <v>0</v>
      </c>
      <c r="O37" s="92">
        <f t="shared" si="15"/>
        <v>0</v>
      </c>
      <c r="P37" s="92">
        <f t="shared" si="15"/>
        <v>0</v>
      </c>
      <c r="Q37" s="92">
        <f t="shared" si="15"/>
        <v>0</v>
      </c>
      <c r="R37" s="92">
        <f t="shared" si="14"/>
        <v>0</v>
      </c>
    </row>
    <row r="38" spans="5:20" s="39" customFormat="1" ht="20.100000000000001" customHeight="1">
      <c r="E38" s="97" t="s">
        <v>19</v>
      </c>
      <c r="F38" s="92"/>
      <c r="G38" s="92"/>
      <c r="H38" s="92"/>
      <c r="I38" s="92"/>
      <c r="J38" s="92"/>
      <c r="K38" s="92"/>
      <c r="L38" s="92"/>
      <c r="M38" s="92"/>
      <c r="N38" s="92"/>
      <c r="O38" s="92"/>
      <c r="P38" s="92"/>
      <c r="Q38" s="92"/>
      <c r="R38" s="98">
        <f t="shared" si="14"/>
        <v>0</v>
      </c>
    </row>
    <row r="39" spans="5:20" s="39" customFormat="1" ht="15" customHeight="1">
      <c r="E39" s="97" t="s">
        <v>22</v>
      </c>
      <c r="F39" s="98"/>
      <c r="G39" s="98"/>
      <c r="H39" s="98"/>
      <c r="I39" s="98"/>
      <c r="J39" s="98"/>
      <c r="K39" s="98"/>
      <c r="L39" s="98"/>
      <c r="M39" s="98"/>
      <c r="N39" s="98"/>
      <c r="O39" s="98"/>
      <c r="P39" s="98"/>
      <c r="Q39" s="98"/>
      <c r="R39" s="98">
        <f t="shared" si="14"/>
        <v>0</v>
      </c>
    </row>
    <row r="40" spans="5:20" s="39" customFormat="1" ht="15" customHeight="1">
      <c r="E40" s="185" t="s">
        <v>88</v>
      </c>
      <c r="F40" s="186">
        <f t="shared" ref="F40:Q40" si="16">+F41+F42</f>
        <v>0</v>
      </c>
      <c r="G40" s="186">
        <f t="shared" si="16"/>
        <v>0</v>
      </c>
      <c r="H40" s="186">
        <f t="shared" si="16"/>
        <v>0</v>
      </c>
      <c r="I40" s="186">
        <f t="shared" si="16"/>
        <v>0</v>
      </c>
      <c r="J40" s="186">
        <f t="shared" si="16"/>
        <v>0</v>
      </c>
      <c r="K40" s="186">
        <f t="shared" si="16"/>
        <v>0</v>
      </c>
      <c r="L40" s="186">
        <f t="shared" si="16"/>
        <v>0</v>
      </c>
      <c r="M40" s="186">
        <f t="shared" si="16"/>
        <v>0</v>
      </c>
      <c r="N40" s="186">
        <f t="shared" si="16"/>
        <v>0</v>
      </c>
      <c r="O40" s="186">
        <f t="shared" si="16"/>
        <v>0</v>
      </c>
      <c r="P40" s="186">
        <f t="shared" si="16"/>
        <v>0</v>
      </c>
      <c r="Q40" s="186">
        <f t="shared" si="16"/>
        <v>0</v>
      </c>
      <c r="R40" s="186">
        <f t="shared" si="14"/>
        <v>0</v>
      </c>
    </row>
    <row r="41" spans="5:20" s="10" customFormat="1" ht="18" customHeight="1">
      <c r="E41" s="99" t="s">
        <v>18</v>
      </c>
      <c r="F41" s="92"/>
      <c r="G41" s="92"/>
      <c r="H41" s="92"/>
      <c r="I41" s="92"/>
      <c r="J41" s="92"/>
      <c r="K41" s="92"/>
      <c r="L41" s="92"/>
      <c r="M41" s="92"/>
      <c r="N41" s="92"/>
      <c r="O41" s="92"/>
      <c r="P41" s="92"/>
      <c r="Q41" s="92"/>
      <c r="R41" s="92">
        <f t="shared" si="14"/>
        <v>0</v>
      </c>
      <c r="S41" s="89"/>
      <c r="T41" s="89"/>
    </row>
    <row r="42" spans="5:20" s="10" customFormat="1" ht="20.100000000000001" customHeight="1">
      <c r="E42" s="99" t="s">
        <v>21</v>
      </c>
      <c r="F42" s="92"/>
      <c r="G42" s="92"/>
      <c r="H42" s="92"/>
      <c r="I42" s="92"/>
      <c r="J42" s="92"/>
      <c r="K42" s="92"/>
      <c r="L42" s="92"/>
      <c r="M42" s="92"/>
      <c r="N42" s="92"/>
      <c r="O42" s="92"/>
      <c r="P42" s="92"/>
      <c r="Q42" s="92"/>
      <c r="R42" s="92">
        <f t="shared" si="14"/>
        <v>0</v>
      </c>
      <c r="S42" s="39"/>
      <c r="T42" s="39"/>
    </row>
    <row r="43" spans="5:20" s="10" customFormat="1" ht="20.100000000000001" customHeight="1">
      <c r="E43" s="185" t="s">
        <v>89</v>
      </c>
      <c r="F43" s="186">
        <f t="shared" ref="F43:Q43" si="17">+F44+F30</f>
        <v>0</v>
      </c>
      <c r="G43" s="186">
        <f t="shared" si="17"/>
        <v>0</v>
      </c>
      <c r="H43" s="186">
        <f t="shared" si="17"/>
        <v>0</v>
      </c>
      <c r="I43" s="186">
        <f t="shared" si="17"/>
        <v>0</v>
      </c>
      <c r="J43" s="186">
        <f t="shared" si="17"/>
        <v>0</v>
      </c>
      <c r="K43" s="186">
        <f t="shared" si="17"/>
        <v>0</v>
      </c>
      <c r="L43" s="186">
        <f t="shared" si="17"/>
        <v>0</v>
      </c>
      <c r="M43" s="186">
        <f t="shared" si="17"/>
        <v>0</v>
      </c>
      <c r="N43" s="186">
        <f t="shared" si="17"/>
        <v>0</v>
      </c>
      <c r="O43" s="186">
        <f t="shared" si="17"/>
        <v>0</v>
      </c>
      <c r="P43" s="186">
        <f t="shared" si="17"/>
        <v>0</v>
      </c>
      <c r="Q43" s="186">
        <f t="shared" si="17"/>
        <v>0</v>
      </c>
      <c r="R43" s="186">
        <f t="shared" si="14"/>
        <v>0</v>
      </c>
      <c r="S43" s="39"/>
      <c r="T43" s="39"/>
    </row>
    <row r="44" spans="5:20" s="10" customFormat="1" ht="23.45" customHeight="1">
      <c r="E44" s="87" t="s">
        <v>90</v>
      </c>
      <c r="F44" s="85">
        <f t="shared" ref="F44:Q44" si="18">+F45-F46</f>
        <v>0</v>
      </c>
      <c r="G44" s="85">
        <f t="shared" si="18"/>
        <v>0</v>
      </c>
      <c r="H44" s="85">
        <f t="shared" si="18"/>
        <v>0</v>
      </c>
      <c r="I44" s="85">
        <f t="shared" si="18"/>
        <v>0</v>
      </c>
      <c r="J44" s="85">
        <f t="shared" si="18"/>
        <v>0</v>
      </c>
      <c r="K44" s="85">
        <f t="shared" si="18"/>
        <v>0</v>
      </c>
      <c r="L44" s="85">
        <f t="shared" si="18"/>
        <v>0</v>
      </c>
      <c r="M44" s="85">
        <f t="shared" si="18"/>
        <v>0</v>
      </c>
      <c r="N44" s="85">
        <f t="shared" si="18"/>
        <v>0</v>
      </c>
      <c r="O44" s="85">
        <f t="shared" si="18"/>
        <v>0</v>
      </c>
      <c r="P44" s="85">
        <f t="shared" si="18"/>
        <v>0</v>
      </c>
      <c r="Q44" s="85">
        <f t="shared" si="18"/>
        <v>0</v>
      </c>
      <c r="R44" s="85">
        <f t="shared" si="14"/>
        <v>0</v>
      </c>
      <c r="S44" s="39"/>
      <c r="T44" s="39"/>
    </row>
    <row r="45" spans="5:20" s="10" customFormat="1" ht="21.75" customHeight="1">
      <c r="E45" s="99" t="s">
        <v>23</v>
      </c>
      <c r="F45" s="92"/>
      <c r="G45" s="92"/>
      <c r="H45" s="92"/>
      <c r="I45" s="92"/>
      <c r="J45" s="92"/>
      <c r="K45" s="92"/>
      <c r="L45" s="92"/>
      <c r="M45" s="92"/>
      <c r="N45" s="92"/>
      <c r="O45" s="92"/>
      <c r="P45" s="92"/>
      <c r="Q45" s="92"/>
      <c r="R45" s="92">
        <f t="shared" si="14"/>
        <v>0</v>
      </c>
      <c r="S45" s="89"/>
      <c r="T45" s="89"/>
    </row>
    <row r="46" spans="5:20" s="10" customFormat="1" ht="20.100000000000001" customHeight="1">
      <c r="E46" s="99" t="s">
        <v>24</v>
      </c>
      <c r="F46" s="92"/>
      <c r="G46" s="92"/>
      <c r="H46" s="92"/>
      <c r="I46" s="92"/>
      <c r="J46" s="92"/>
      <c r="K46" s="92"/>
      <c r="L46" s="92"/>
      <c r="M46" s="92"/>
      <c r="N46" s="92"/>
      <c r="O46" s="92"/>
      <c r="P46" s="92"/>
      <c r="Q46" s="92"/>
      <c r="R46" s="92">
        <f t="shared" si="14"/>
        <v>0</v>
      </c>
      <c r="S46" s="39"/>
      <c r="T46" s="39"/>
    </row>
    <row r="47" spans="5:20" s="10" customFormat="1" ht="14.25"/>
    <row r="48" spans="5:20" s="10" customFormat="1" ht="20.100000000000001" customHeight="1" thickBot="1">
      <c r="E48" s="100"/>
      <c r="F48" s="101"/>
      <c r="G48" s="101"/>
      <c r="H48" s="101"/>
      <c r="I48" s="101"/>
      <c r="J48" s="101"/>
      <c r="K48" s="101"/>
      <c r="L48" s="101"/>
      <c r="M48" s="101"/>
      <c r="N48" s="101"/>
      <c r="O48" s="101"/>
      <c r="P48" s="101"/>
      <c r="Q48" s="101"/>
      <c r="R48" s="101"/>
      <c r="S48" s="92"/>
      <c r="T48" s="39"/>
    </row>
    <row r="49" spans="5:20" ht="13.5" thickTop="1">
      <c r="E49" s="8" t="s">
        <v>118</v>
      </c>
      <c r="F49" s="56"/>
      <c r="G49" s="56"/>
      <c r="H49" s="56"/>
      <c r="I49" s="56"/>
      <c r="J49" s="56"/>
      <c r="K49" s="56"/>
      <c r="L49" s="56"/>
      <c r="M49" s="56"/>
      <c r="N49" s="56"/>
      <c r="O49" s="56"/>
      <c r="P49" s="56"/>
      <c r="Q49" s="56"/>
      <c r="R49" s="56"/>
      <c r="S49" s="55"/>
      <c r="T49" s="54"/>
    </row>
    <row r="50" spans="5:20">
      <c r="E50" s="8" t="s">
        <v>123</v>
      </c>
      <c r="F50" s="56"/>
      <c r="G50" s="56"/>
      <c r="H50" s="56"/>
      <c r="I50" s="56"/>
      <c r="J50" s="56"/>
      <c r="K50" s="56"/>
      <c r="L50" s="56"/>
      <c r="M50" s="56"/>
      <c r="N50" s="56"/>
      <c r="O50" s="56"/>
      <c r="P50" s="56"/>
      <c r="Q50" s="56"/>
      <c r="R50" s="56"/>
    </row>
    <row r="51" spans="5:20">
      <c r="E51" s="8" t="str">
        <f>'SPF-A01'!H61</f>
        <v>NOTA 2: Los Ingresos Diversos deberán ser desglosados por concepto que lo integren así como la normatividad que para efectos tenga a lugar.</v>
      </c>
      <c r="F51" s="56"/>
      <c r="G51" s="56"/>
      <c r="H51" s="56"/>
      <c r="I51" s="56"/>
      <c r="J51" s="56"/>
      <c r="K51" s="56"/>
      <c r="L51" s="56"/>
      <c r="M51" s="56"/>
      <c r="N51" s="56"/>
      <c r="O51" s="56"/>
      <c r="P51" s="56"/>
      <c r="Q51" s="56"/>
      <c r="R51" s="56"/>
    </row>
    <row r="52" spans="5:20">
      <c r="F52" s="56"/>
      <c r="G52" s="56"/>
      <c r="H52" s="56"/>
      <c r="I52" s="56"/>
      <c r="J52" s="56"/>
      <c r="K52" s="56"/>
      <c r="L52" s="56"/>
      <c r="M52" s="56"/>
      <c r="N52" s="56"/>
      <c r="O52" s="56"/>
      <c r="P52" s="56"/>
      <c r="Q52" s="56"/>
      <c r="R52" s="56"/>
    </row>
    <row r="53" spans="5:20" ht="60" customHeight="1" thickBot="1">
      <c r="F53" s="56"/>
      <c r="G53" s="56"/>
      <c r="H53" s="56"/>
      <c r="I53" s="56"/>
      <c r="J53" s="56"/>
      <c r="K53" s="56"/>
      <c r="L53" s="56"/>
      <c r="M53" s="56"/>
      <c r="N53" s="56"/>
      <c r="O53" s="56"/>
      <c r="P53" s="56"/>
      <c r="Q53" s="56"/>
      <c r="R53" s="56"/>
      <c r="S53" s="56"/>
      <c r="T53" s="56"/>
    </row>
    <row r="54" spans="5:20" ht="19.5" thickTop="1">
      <c r="E54" s="161" t="s">
        <v>112</v>
      </c>
      <c r="F54" s="162"/>
      <c r="G54" s="162"/>
      <c r="H54" s="162"/>
      <c r="I54" s="319" t="s">
        <v>112</v>
      </c>
      <c r="J54" s="319"/>
      <c r="K54" s="319"/>
      <c r="L54" s="319"/>
      <c r="M54" s="51"/>
      <c r="N54" s="51"/>
      <c r="O54" s="319" t="s">
        <v>112</v>
      </c>
      <c r="P54" s="319"/>
      <c r="Q54" s="319"/>
      <c r="R54" s="56"/>
      <c r="S54" s="56"/>
      <c r="T54" s="56"/>
    </row>
    <row r="55" spans="5:20" ht="19.5">
      <c r="E55" s="160" t="s">
        <v>109</v>
      </c>
      <c r="F55" s="159"/>
      <c r="G55" s="159"/>
      <c r="H55" s="159"/>
      <c r="I55" s="159" t="s">
        <v>110</v>
      </c>
      <c r="J55" s="159"/>
      <c r="K55" s="159"/>
      <c r="L55" s="159"/>
      <c r="M55" s="159"/>
      <c r="N55" s="159"/>
      <c r="O55" s="159" t="s">
        <v>111</v>
      </c>
      <c r="P55" s="159"/>
      <c r="Q55" s="159"/>
      <c r="R55" s="56"/>
    </row>
    <row r="56" spans="5:20" ht="19.5">
      <c r="E56" s="136" t="s">
        <v>158</v>
      </c>
      <c r="F56" s="159"/>
      <c r="G56" s="159"/>
      <c r="H56" s="159"/>
      <c r="I56" s="159" t="s">
        <v>152</v>
      </c>
      <c r="J56" s="159"/>
      <c r="K56" s="159"/>
      <c r="L56" s="159"/>
      <c r="M56" s="159"/>
      <c r="N56" s="159"/>
      <c r="O56" s="159" t="s">
        <v>147</v>
      </c>
      <c r="P56" s="159"/>
      <c r="Q56" s="159"/>
      <c r="R56" s="56"/>
    </row>
    <row r="57" spans="5:20" ht="19.5">
      <c r="E57" s="136" t="s">
        <v>151</v>
      </c>
      <c r="F57" s="159"/>
      <c r="G57" s="159"/>
      <c r="H57" s="159"/>
      <c r="I57" s="159" t="s">
        <v>153</v>
      </c>
      <c r="J57" s="159"/>
      <c r="K57" s="159"/>
      <c r="L57" s="159"/>
      <c r="M57" s="159"/>
      <c r="N57" s="159"/>
      <c r="O57" s="159" t="s">
        <v>154</v>
      </c>
      <c r="P57" s="159"/>
      <c r="Q57" s="159"/>
      <c r="R57" s="56"/>
    </row>
    <row r="58" spans="5:20">
      <c r="F58" s="56"/>
      <c r="G58" s="56"/>
      <c r="H58" s="56"/>
      <c r="I58" s="56"/>
      <c r="J58" s="56"/>
      <c r="K58" s="56"/>
      <c r="L58" s="56"/>
      <c r="M58" s="56"/>
      <c r="N58" s="56"/>
      <c r="O58" s="56"/>
      <c r="P58" s="56"/>
      <c r="Q58" s="56"/>
      <c r="R58" s="56"/>
    </row>
    <row r="59" spans="5:20">
      <c r="F59" s="56"/>
      <c r="G59" s="56"/>
      <c r="H59" s="56"/>
      <c r="I59" s="56"/>
      <c r="J59" s="56"/>
      <c r="K59" s="56"/>
      <c r="L59" s="56"/>
      <c r="M59" s="56"/>
      <c r="N59" s="56"/>
      <c r="O59" s="56"/>
      <c r="P59" s="56"/>
      <c r="Q59" s="56"/>
      <c r="R59" s="56"/>
    </row>
    <row r="60" spans="5:20">
      <c r="F60" s="56"/>
      <c r="G60" s="56"/>
      <c r="H60" s="56"/>
      <c r="I60" s="56"/>
      <c r="J60" s="56"/>
      <c r="K60" s="56"/>
      <c r="L60" s="56"/>
      <c r="M60" s="56"/>
      <c r="N60" s="56"/>
      <c r="O60" s="56"/>
      <c r="P60" s="56"/>
      <c r="Q60" s="56"/>
      <c r="R60" s="56"/>
    </row>
    <row r="61" spans="5:20">
      <c r="F61" s="56"/>
      <c r="G61" s="56"/>
      <c r="H61" s="56"/>
      <c r="I61" s="56"/>
      <c r="J61" s="56"/>
      <c r="K61" s="56"/>
      <c r="L61" s="56"/>
      <c r="M61" s="56"/>
      <c r="N61" s="56"/>
      <c r="O61" s="56"/>
      <c r="P61" s="56"/>
      <c r="Q61" s="56"/>
      <c r="R61" s="56"/>
    </row>
    <row r="62" spans="5:20">
      <c r="F62" s="56"/>
      <c r="G62" s="56"/>
      <c r="H62" s="56"/>
      <c r="I62" s="56"/>
      <c r="J62" s="56"/>
      <c r="K62" s="56"/>
      <c r="L62" s="56"/>
      <c r="M62" s="56"/>
      <c r="N62" s="56"/>
      <c r="O62" s="56"/>
      <c r="P62" s="56"/>
      <c r="Q62" s="56"/>
      <c r="R62" s="56"/>
    </row>
    <row r="63" spans="5:20">
      <c r="F63" s="56"/>
      <c r="G63" s="56"/>
      <c r="H63" s="56"/>
      <c r="I63" s="56"/>
      <c r="J63" s="56"/>
      <c r="K63" s="56"/>
      <c r="L63" s="56"/>
      <c r="M63" s="56"/>
      <c r="N63" s="56"/>
      <c r="O63" s="56"/>
      <c r="P63" s="56"/>
      <c r="Q63" s="56"/>
      <c r="R63" s="56"/>
    </row>
    <row r="64" spans="5:20">
      <c r="F64" s="56"/>
      <c r="G64" s="56"/>
      <c r="H64" s="56"/>
      <c r="I64" s="56"/>
      <c r="J64" s="56"/>
      <c r="K64" s="56"/>
      <c r="L64" s="56"/>
      <c r="M64" s="56"/>
      <c r="N64" s="56"/>
      <c r="O64" s="56"/>
      <c r="P64" s="56"/>
      <c r="Q64" s="56"/>
      <c r="R64" s="56"/>
    </row>
    <row r="65" spans="6:18">
      <c r="F65" s="56"/>
      <c r="G65" s="56"/>
      <c r="H65" s="56"/>
      <c r="I65" s="56"/>
      <c r="J65" s="56"/>
      <c r="K65" s="56"/>
      <c r="L65" s="56"/>
      <c r="M65" s="56"/>
      <c r="N65" s="56"/>
      <c r="O65" s="56"/>
      <c r="P65" s="56"/>
      <c r="Q65" s="56"/>
      <c r="R65" s="56"/>
    </row>
    <row r="66" spans="6:18">
      <c r="F66" s="56"/>
      <c r="G66" s="56"/>
      <c r="H66" s="56"/>
      <c r="I66" s="56"/>
      <c r="J66" s="56"/>
      <c r="K66" s="56"/>
      <c r="L66" s="56"/>
      <c r="M66" s="56"/>
      <c r="N66" s="56"/>
      <c r="O66" s="56"/>
      <c r="P66" s="56"/>
      <c r="Q66" s="56"/>
      <c r="R66" s="56"/>
    </row>
    <row r="67" spans="6:18">
      <c r="F67" s="56"/>
      <c r="G67" s="56"/>
      <c r="H67" s="56"/>
      <c r="I67" s="56"/>
      <c r="J67" s="56"/>
      <c r="K67" s="56"/>
      <c r="L67" s="56"/>
      <c r="M67" s="56"/>
      <c r="N67" s="56"/>
      <c r="O67" s="56"/>
      <c r="P67" s="56"/>
      <c r="Q67" s="56"/>
      <c r="R67" s="56"/>
    </row>
    <row r="68" spans="6:18">
      <c r="F68" s="56"/>
      <c r="G68" s="56"/>
      <c r="H68" s="56"/>
      <c r="I68" s="56"/>
      <c r="J68" s="56"/>
      <c r="K68" s="56"/>
      <c r="L68" s="56"/>
      <c r="M68" s="56"/>
      <c r="N68" s="56"/>
      <c r="O68" s="56"/>
      <c r="P68" s="56"/>
      <c r="Q68" s="56"/>
      <c r="R68" s="56"/>
    </row>
    <row r="69" spans="6:18">
      <c r="F69" s="56"/>
      <c r="G69" s="56"/>
      <c r="H69" s="56"/>
      <c r="I69" s="56"/>
      <c r="J69" s="56"/>
      <c r="K69" s="56"/>
      <c r="L69" s="56"/>
      <c r="M69" s="56"/>
      <c r="N69" s="56"/>
      <c r="O69" s="56"/>
      <c r="P69" s="56"/>
      <c r="Q69" s="56"/>
      <c r="R69" s="56"/>
    </row>
    <row r="70" spans="6:18">
      <c r="F70" s="56"/>
      <c r="G70" s="56"/>
      <c r="H70" s="56"/>
      <c r="I70" s="56"/>
      <c r="J70" s="56"/>
      <c r="K70" s="56"/>
      <c r="L70" s="56"/>
      <c r="M70" s="56"/>
      <c r="N70" s="56"/>
      <c r="O70" s="56"/>
      <c r="P70" s="56"/>
      <c r="Q70" s="56"/>
      <c r="R70" s="56"/>
    </row>
    <row r="71" spans="6:18">
      <c r="F71" s="56"/>
      <c r="G71" s="56"/>
      <c r="H71" s="56"/>
      <c r="I71" s="56"/>
      <c r="J71" s="56"/>
      <c r="K71" s="56"/>
      <c r="L71" s="56"/>
      <c r="M71" s="56"/>
      <c r="N71" s="56"/>
      <c r="O71" s="56"/>
      <c r="P71" s="56"/>
      <c r="Q71" s="56"/>
      <c r="R71" s="56"/>
    </row>
    <row r="72" spans="6:18">
      <c r="F72" s="56"/>
      <c r="G72" s="56"/>
      <c r="H72" s="56"/>
      <c r="I72" s="56"/>
      <c r="J72" s="56"/>
      <c r="K72" s="56"/>
      <c r="L72" s="56"/>
      <c r="M72" s="56"/>
      <c r="N72" s="56"/>
      <c r="O72" s="56"/>
      <c r="P72" s="56"/>
      <c r="Q72" s="56"/>
      <c r="R72" s="56"/>
    </row>
    <row r="73" spans="6:18">
      <c r="F73" s="56"/>
      <c r="G73" s="56"/>
      <c r="H73" s="56"/>
      <c r="I73" s="56"/>
      <c r="J73" s="56"/>
      <c r="K73" s="56"/>
      <c r="L73" s="56"/>
      <c r="M73" s="56"/>
      <c r="N73" s="56"/>
      <c r="O73" s="56"/>
      <c r="P73" s="56"/>
      <c r="Q73" s="56"/>
      <c r="R73" s="56"/>
    </row>
    <row r="74" spans="6:18">
      <c r="F74" s="56"/>
      <c r="G74" s="56"/>
      <c r="H74" s="56"/>
      <c r="I74" s="56"/>
      <c r="J74" s="56"/>
      <c r="K74" s="56"/>
      <c r="L74" s="56"/>
      <c r="M74" s="56"/>
      <c r="N74" s="56"/>
      <c r="O74" s="56"/>
      <c r="P74" s="56"/>
      <c r="Q74" s="56"/>
      <c r="R74" s="56"/>
    </row>
    <row r="75" spans="6:18">
      <c r="F75" s="56"/>
      <c r="G75" s="56"/>
      <c r="H75" s="56"/>
      <c r="I75" s="56"/>
      <c r="J75" s="56"/>
      <c r="K75" s="56"/>
      <c r="L75" s="56"/>
      <c r="M75" s="56"/>
      <c r="N75" s="56"/>
      <c r="O75" s="56"/>
      <c r="P75" s="56"/>
      <c r="Q75" s="56"/>
      <c r="R75" s="56"/>
    </row>
    <row r="76" spans="6:18">
      <c r="F76" s="56"/>
      <c r="G76" s="56"/>
      <c r="H76" s="56"/>
      <c r="I76" s="56"/>
      <c r="J76" s="56"/>
      <c r="K76" s="56"/>
      <c r="L76" s="56"/>
      <c r="M76" s="56"/>
      <c r="N76" s="56"/>
      <c r="O76" s="56"/>
      <c r="P76" s="56"/>
      <c r="Q76" s="56"/>
      <c r="R76" s="56"/>
    </row>
    <row r="77" spans="6:18">
      <c r="F77" s="56"/>
      <c r="G77" s="56"/>
      <c r="H77" s="56"/>
      <c r="I77" s="56"/>
      <c r="J77" s="56"/>
      <c r="K77" s="56"/>
      <c r="L77" s="56"/>
      <c r="M77" s="56"/>
      <c r="N77" s="56"/>
      <c r="O77" s="56"/>
      <c r="P77" s="56"/>
      <c r="Q77" s="56"/>
      <c r="R77" s="56"/>
    </row>
    <row r="78" spans="6:18">
      <c r="F78" s="56"/>
      <c r="G78" s="56"/>
      <c r="H78" s="56"/>
      <c r="I78" s="56"/>
      <c r="J78" s="56"/>
      <c r="K78" s="56"/>
      <c r="L78" s="56"/>
      <c r="M78" s="56"/>
      <c r="N78" s="56"/>
      <c r="O78" s="56"/>
      <c r="P78" s="56"/>
      <c r="Q78" s="56"/>
      <c r="R78" s="56"/>
    </row>
    <row r="79" spans="6:18">
      <c r="F79" s="56"/>
      <c r="G79" s="56"/>
      <c r="H79" s="56"/>
      <c r="I79" s="56"/>
      <c r="J79" s="56"/>
      <c r="K79" s="56"/>
      <c r="L79" s="56"/>
      <c r="M79" s="56"/>
      <c r="N79" s="56"/>
      <c r="O79" s="56"/>
      <c r="P79" s="56"/>
      <c r="Q79" s="56"/>
      <c r="R79" s="56"/>
    </row>
    <row r="80" spans="6:18">
      <c r="F80" s="56"/>
      <c r="G80" s="56"/>
      <c r="H80" s="56"/>
      <c r="I80" s="56"/>
      <c r="J80" s="56"/>
      <c r="K80" s="56"/>
      <c r="L80" s="56"/>
      <c r="M80" s="56"/>
      <c r="N80" s="56"/>
      <c r="O80" s="56"/>
      <c r="P80" s="56"/>
      <c r="Q80" s="56"/>
      <c r="R80" s="56"/>
    </row>
    <row r="81" spans="6:18">
      <c r="F81" s="56"/>
      <c r="G81" s="56"/>
      <c r="H81" s="56"/>
      <c r="I81" s="56"/>
      <c r="J81" s="56"/>
      <c r="K81" s="56"/>
      <c r="L81" s="56"/>
      <c r="M81" s="56"/>
      <c r="N81" s="56"/>
      <c r="O81" s="56"/>
      <c r="P81" s="56"/>
      <c r="Q81" s="56"/>
      <c r="R81" s="56"/>
    </row>
    <row r="82" spans="6:18">
      <c r="F82" s="56"/>
      <c r="G82" s="56"/>
      <c r="H82" s="56"/>
      <c r="I82" s="56"/>
      <c r="J82" s="56"/>
      <c r="K82" s="56"/>
      <c r="L82" s="56"/>
      <c r="M82" s="56"/>
      <c r="N82" s="56"/>
      <c r="O82" s="56"/>
      <c r="P82" s="56"/>
      <c r="Q82" s="56"/>
      <c r="R82" s="56"/>
    </row>
    <row r="83" spans="6:18">
      <c r="F83" s="56"/>
      <c r="G83" s="56"/>
      <c r="H83" s="56"/>
      <c r="I83" s="56"/>
      <c r="J83" s="56"/>
      <c r="K83" s="56"/>
      <c r="L83" s="56"/>
      <c r="M83" s="56"/>
      <c r="N83" s="56"/>
      <c r="O83" s="56"/>
      <c r="P83" s="56"/>
      <c r="Q83" s="56"/>
      <c r="R83" s="56"/>
    </row>
    <row r="84" spans="6:18">
      <c r="F84" s="56"/>
      <c r="G84" s="56"/>
      <c r="H84" s="56"/>
      <c r="I84" s="56"/>
      <c r="J84" s="56"/>
      <c r="K84" s="56"/>
      <c r="L84" s="56"/>
      <c r="M84" s="56"/>
      <c r="N84" s="56"/>
      <c r="O84" s="56"/>
      <c r="P84" s="56"/>
      <c r="Q84" s="56"/>
      <c r="R84" s="56"/>
    </row>
    <row r="85" spans="6:18">
      <c r="F85" s="56"/>
      <c r="G85" s="56"/>
      <c r="H85" s="56"/>
      <c r="I85" s="56"/>
      <c r="J85" s="56"/>
      <c r="K85" s="56"/>
      <c r="L85" s="56"/>
      <c r="M85" s="56"/>
      <c r="N85" s="56"/>
      <c r="O85" s="56"/>
      <c r="P85" s="56"/>
      <c r="Q85" s="56"/>
      <c r="R85" s="56"/>
    </row>
    <row r="86" spans="6:18">
      <c r="F86" s="56"/>
      <c r="G86" s="56"/>
      <c r="H86" s="56"/>
      <c r="I86" s="56"/>
      <c r="J86" s="56"/>
      <c r="K86" s="56"/>
      <c r="L86" s="56"/>
      <c r="M86" s="56"/>
      <c r="N86" s="56"/>
      <c r="O86" s="56"/>
      <c r="P86" s="56"/>
      <c r="Q86" s="56"/>
      <c r="R86" s="56"/>
    </row>
    <row r="87" spans="6:18">
      <c r="F87" s="56"/>
      <c r="G87" s="56"/>
      <c r="H87" s="56"/>
      <c r="I87" s="56"/>
      <c r="J87" s="56"/>
      <c r="K87" s="56"/>
      <c r="L87" s="56"/>
      <c r="M87" s="56"/>
      <c r="N87" s="56"/>
      <c r="O87" s="56"/>
      <c r="P87" s="56"/>
      <c r="Q87" s="56"/>
      <c r="R87" s="56"/>
    </row>
    <row r="88" spans="6:18">
      <c r="F88" s="56"/>
      <c r="G88" s="56"/>
      <c r="H88" s="56"/>
      <c r="I88" s="56"/>
      <c r="J88" s="56"/>
      <c r="K88" s="56"/>
      <c r="L88" s="56"/>
      <c r="M88" s="56"/>
      <c r="N88" s="56"/>
      <c r="O88" s="56"/>
      <c r="P88" s="56"/>
      <c r="Q88" s="56"/>
      <c r="R88" s="56"/>
    </row>
    <row r="89" spans="6:18">
      <c r="F89" s="56"/>
      <c r="G89" s="56"/>
      <c r="H89" s="56"/>
      <c r="I89" s="56"/>
      <c r="J89" s="56"/>
      <c r="K89" s="56"/>
      <c r="L89" s="56"/>
      <c r="M89" s="56"/>
      <c r="N89" s="56"/>
      <c r="O89" s="56"/>
      <c r="P89" s="56"/>
      <c r="Q89" s="56"/>
      <c r="R89" s="56"/>
    </row>
    <row r="90" spans="6:18">
      <c r="F90" s="56"/>
      <c r="G90" s="56"/>
      <c r="H90" s="56"/>
      <c r="I90" s="56"/>
      <c r="J90" s="56"/>
      <c r="K90" s="56"/>
      <c r="L90" s="56"/>
      <c r="M90" s="56"/>
      <c r="N90" s="56"/>
      <c r="O90" s="56"/>
      <c r="P90" s="56"/>
      <c r="Q90" s="56"/>
      <c r="R90" s="56"/>
    </row>
    <row r="91" spans="6:18">
      <c r="F91" s="56"/>
      <c r="G91" s="56"/>
      <c r="H91" s="56"/>
      <c r="I91" s="56"/>
      <c r="J91" s="56"/>
      <c r="K91" s="56"/>
      <c r="L91" s="56"/>
      <c r="M91" s="56"/>
      <c r="N91" s="56"/>
      <c r="O91" s="56"/>
      <c r="P91" s="56"/>
      <c r="Q91" s="56"/>
      <c r="R91" s="56"/>
    </row>
    <row r="92" spans="6:18">
      <c r="F92" s="56"/>
      <c r="G92" s="56"/>
      <c r="H92" s="56"/>
      <c r="I92" s="56"/>
      <c r="J92" s="56"/>
      <c r="K92" s="56"/>
      <c r="L92" s="56"/>
      <c r="M92" s="56"/>
      <c r="N92" s="56"/>
      <c r="O92" s="56"/>
      <c r="P92" s="56"/>
      <c r="Q92" s="56"/>
      <c r="R92" s="56"/>
    </row>
    <row r="93" spans="6:18">
      <c r="F93" s="56"/>
      <c r="G93" s="56"/>
      <c r="H93" s="56"/>
      <c r="I93" s="56"/>
      <c r="J93" s="56"/>
      <c r="K93" s="56"/>
      <c r="L93" s="56"/>
      <c r="M93" s="56"/>
      <c r="N93" s="56"/>
      <c r="O93" s="56"/>
      <c r="P93" s="56"/>
      <c r="Q93" s="56"/>
      <c r="R93" s="56"/>
    </row>
    <row r="94" spans="6:18">
      <c r="F94" s="56"/>
      <c r="G94" s="56"/>
      <c r="H94" s="56"/>
      <c r="I94" s="56"/>
      <c r="J94" s="56"/>
      <c r="K94" s="56"/>
      <c r="L94" s="56"/>
      <c r="M94" s="56"/>
      <c r="N94" s="56"/>
      <c r="O94" s="56"/>
      <c r="P94" s="56"/>
      <c r="Q94" s="56"/>
      <c r="R94" s="56"/>
    </row>
    <row r="95" spans="6:18">
      <c r="F95" s="56"/>
      <c r="G95" s="56"/>
      <c r="H95" s="56"/>
      <c r="I95" s="56"/>
      <c r="J95" s="56"/>
      <c r="K95" s="56"/>
      <c r="L95" s="56"/>
      <c r="M95" s="56"/>
      <c r="N95" s="56"/>
      <c r="O95" s="56"/>
      <c r="P95" s="56"/>
      <c r="Q95" s="56"/>
      <c r="R95" s="56"/>
    </row>
    <row r="96" spans="6:18">
      <c r="F96" s="56"/>
      <c r="G96" s="56"/>
      <c r="H96" s="56"/>
      <c r="I96" s="56"/>
      <c r="J96" s="56"/>
      <c r="K96" s="56"/>
      <c r="L96" s="56"/>
      <c r="M96" s="56"/>
      <c r="N96" s="56"/>
      <c r="O96" s="56"/>
      <c r="P96" s="56"/>
      <c r="Q96" s="56"/>
      <c r="R96" s="56"/>
    </row>
    <row r="97" spans="6:18">
      <c r="F97" s="56"/>
      <c r="G97" s="56"/>
      <c r="H97" s="56"/>
      <c r="I97" s="56"/>
      <c r="J97" s="56"/>
      <c r="K97" s="56"/>
      <c r="L97" s="56"/>
      <c r="M97" s="56"/>
      <c r="N97" s="56"/>
      <c r="O97" s="56"/>
      <c r="P97" s="56"/>
      <c r="Q97" s="56"/>
      <c r="R97" s="56"/>
    </row>
    <row r="98" spans="6:18">
      <c r="F98" s="56"/>
      <c r="G98" s="56"/>
      <c r="H98" s="56"/>
      <c r="I98" s="56"/>
      <c r="J98" s="56"/>
      <c r="K98" s="56"/>
      <c r="L98" s="56"/>
      <c r="M98" s="56"/>
      <c r="N98" s="56"/>
      <c r="O98" s="56"/>
      <c r="P98" s="56"/>
      <c r="Q98" s="56"/>
      <c r="R98" s="56"/>
    </row>
  </sheetData>
  <mergeCells count="3">
    <mergeCell ref="P8:R9"/>
    <mergeCell ref="I54:L54"/>
    <mergeCell ref="O54:Q54"/>
  </mergeCells>
  <phoneticPr fontId="0" type="noConversion"/>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V98"/>
  <sheetViews>
    <sheetView showGridLines="0" tabSelected="1" view="pageBreakPreview" zoomScale="70" zoomScaleSheetLayoutView="70" workbookViewId="0">
      <selection activeCell="F33" sqref="F33:K33"/>
    </sheetView>
  </sheetViews>
  <sheetFormatPr baseColWidth="10" defaultRowHeight="12.75"/>
  <cols>
    <col min="1" max="4" width="3" style="8" customWidth="1"/>
    <col min="5" max="5" width="42.7109375" style="8" customWidth="1"/>
    <col min="6" max="13" width="17.7109375" style="8" bestFit="1" customWidth="1"/>
    <col min="14" max="14" width="17.85546875" style="8" bestFit="1" customWidth="1"/>
    <col min="15" max="16" width="17.7109375" style="8" bestFit="1" customWidth="1"/>
    <col min="17" max="17" width="19.28515625" style="8" bestFit="1" customWidth="1"/>
    <col min="18" max="18" width="19.28515625" style="8" customWidth="1"/>
    <col min="19" max="19" width="17.140625" style="8" customWidth="1"/>
    <col min="20" max="16384" width="11.42578125" style="8"/>
  </cols>
  <sheetData>
    <row r="3" spans="5:22" s="51" customFormat="1" ht="24">
      <c r="E3" s="50"/>
      <c r="H3" s="119"/>
      <c r="I3" s="119"/>
      <c r="J3" s="119"/>
      <c r="K3" s="119"/>
      <c r="L3" s="119"/>
      <c r="M3" s="119"/>
      <c r="N3" s="119"/>
      <c r="O3" s="119"/>
      <c r="P3" s="119"/>
      <c r="Q3" s="119"/>
      <c r="R3" s="119"/>
      <c r="S3" s="119"/>
      <c r="T3" s="119"/>
      <c r="U3" s="119"/>
      <c r="V3" s="119"/>
    </row>
    <row r="4" spans="5:22" s="51" customFormat="1" ht="24">
      <c r="E4" s="136" t="s">
        <v>126</v>
      </c>
      <c r="F4" s="114"/>
      <c r="G4" s="114"/>
      <c r="H4" s="114"/>
      <c r="I4" s="114"/>
      <c r="J4" s="114"/>
      <c r="K4" s="114"/>
      <c r="L4" s="114"/>
      <c r="M4" s="114"/>
      <c r="N4" s="114"/>
      <c r="O4" s="114"/>
      <c r="P4" s="114"/>
      <c r="Q4" s="114"/>
      <c r="R4" s="114"/>
      <c r="S4" s="119"/>
      <c r="T4" s="119"/>
      <c r="U4" s="119"/>
      <c r="V4" s="119"/>
    </row>
    <row r="5" spans="5:22" s="51" customFormat="1" ht="24">
      <c r="E5" s="136" t="s">
        <v>156</v>
      </c>
      <c r="F5" s="114"/>
      <c r="G5" s="114"/>
      <c r="H5" s="114"/>
      <c r="I5" s="114"/>
      <c r="J5" s="114"/>
      <c r="K5" s="114"/>
      <c r="L5" s="114"/>
      <c r="M5" s="114"/>
      <c r="N5" s="114"/>
      <c r="O5" s="114"/>
      <c r="S5" s="119"/>
      <c r="T5" s="119"/>
      <c r="U5" s="119"/>
      <c r="V5" s="119"/>
    </row>
    <row r="6" spans="5:22" s="51" customFormat="1" ht="24">
      <c r="E6" s="136" t="s">
        <v>72</v>
      </c>
      <c r="F6" s="114"/>
      <c r="G6" s="114"/>
      <c r="H6" s="114"/>
      <c r="I6" s="114"/>
      <c r="J6" s="114"/>
      <c r="K6" s="114"/>
      <c r="L6" s="114"/>
      <c r="M6" s="114"/>
      <c r="N6" s="114"/>
      <c r="O6" s="114"/>
      <c r="S6" s="119"/>
      <c r="T6" s="119"/>
      <c r="U6" s="119"/>
      <c r="V6" s="119"/>
    </row>
    <row r="7" spans="5:22" ht="15.75" customHeight="1">
      <c r="E7" s="136" t="s">
        <v>73</v>
      </c>
      <c r="F7" s="114"/>
      <c r="G7" s="114"/>
      <c r="H7" s="114"/>
      <c r="I7" s="114"/>
      <c r="J7" s="114"/>
      <c r="K7" s="114"/>
      <c r="L7" s="114"/>
      <c r="M7" s="114"/>
      <c r="N7" s="114"/>
      <c r="O7" s="114"/>
      <c r="P7" s="114"/>
      <c r="Q7" s="114"/>
      <c r="R7" s="114"/>
      <c r="S7" s="119"/>
      <c r="T7" s="119"/>
      <c r="U7" s="119"/>
      <c r="V7" s="119"/>
    </row>
    <row r="8" spans="5:22" ht="15.75" customHeight="1">
      <c r="E8" s="136" t="s">
        <v>74</v>
      </c>
      <c r="F8" s="114"/>
      <c r="G8" s="114"/>
      <c r="H8" s="114"/>
      <c r="I8" s="114"/>
      <c r="J8" s="114"/>
      <c r="K8" s="114"/>
      <c r="L8" s="114"/>
      <c r="M8" s="114"/>
      <c r="N8" s="114"/>
      <c r="O8" s="114"/>
      <c r="P8" s="400" t="s">
        <v>56</v>
      </c>
      <c r="Q8" s="400"/>
      <c r="R8" s="400"/>
      <c r="S8" s="119"/>
      <c r="T8" s="119"/>
      <c r="U8" s="119"/>
      <c r="V8" s="119"/>
    </row>
    <row r="9" spans="5:22" ht="22.5" customHeight="1" thickBot="1">
      <c r="E9" s="136"/>
      <c r="F9" s="114"/>
      <c r="G9" s="114"/>
      <c r="H9" s="114"/>
      <c r="I9" s="114"/>
      <c r="J9" s="114"/>
      <c r="K9" s="114"/>
      <c r="L9" s="114"/>
      <c r="M9" s="114"/>
      <c r="N9" s="114"/>
      <c r="O9" s="114"/>
      <c r="P9" s="401"/>
      <c r="Q9" s="401"/>
      <c r="R9" s="401"/>
      <c r="S9" s="119"/>
      <c r="T9" s="119"/>
      <c r="U9" s="119"/>
      <c r="V9" s="119"/>
    </row>
    <row r="10" spans="5:22" s="10" customFormat="1" ht="29.25" customHeight="1" thickTop="1" thickBot="1">
      <c r="E10" s="184" t="s">
        <v>57</v>
      </c>
      <c r="F10" s="184" t="s">
        <v>0</v>
      </c>
      <c r="G10" s="184" t="s">
        <v>1</v>
      </c>
      <c r="H10" s="184" t="s">
        <v>2</v>
      </c>
      <c r="I10" s="184" t="s">
        <v>3</v>
      </c>
      <c r="J10" s="184" t="s">
        <v>4</v>
      </c>
      <c r="K10" s="184" t="s">
        <v>5</v>
      </c>
      <c r="L10" s="184" t="s">
        <v>6</v>
      </c>
      <c r="M10" s="184" t="s">
        <v>7</v>
      </c>
      <c r="N10" s="184" t="s">
        <v>8</v>
      </c>
      <c r="O10" s="184" t="s">
        <v>9</v>
      </c>
      <c r="P10" s="184" t="s">
        <v>10</v>
      </c>
      <c r="Q10" s="184" t="s">
        <v>11</v>
      </c>
      <c r="R10" s="184" t="s">
        <v>12</v>
      </c>
      <c r="S10" s="119"/>
      <c r="T10" s="119"/>
      <c r="U10" s="119"/>
      <c r="V10" s="119"/>
    </row>
    <row r="11" spans="5:22" s="10" customFormat="1" ht="24.75" customHeight="1" thickTop="1">
      <c r="E11" s="84" t="s">
        <v>97</v>
      </c>
      <c r="F11" s="85">
        <f>+F12+F43</f>
        <v>5333909</v>
      </c>
      <c r="G11" s="85">
        <f t="shared" ref="G11:Q11" si="0">+G12+G43</f>
        <v>7981834</v>
      </c>
      <c r="H11" s="85">
        <f t="shared" si="0"/>
        <v>6620560</v>
      </c>
      <c r="I11" s="85">
        <f t="shared" si="0"/>
        <v>8047485</v>
      </c>
      <c r="J11" s="85">
        <f t="shared" si="0"/>
        <v>7775560</v>
      </c>
      <c r="K11" s="85">
        <f t="shared" si="0"/>
        <v>7758845</v>
      </c>
      <c r="L11" s="85">
        <f t="shared" si="0"/>
        <v>6753711</v>
      </c>
      <c r="M11" s="85">
        <f t="shared" si="0"/>
        <v>7194913</v>
      </c>
      <c r="N11" s="85">
        <f t="shared" si="0"/>
        <v>6484944</v>
      </c>
      <c r="O11" s="85">
        <f t="shared" si="0"/>
        <v>6083913</v>
      </c>
      <c r="P11" s="85">
        <f t="shared" si="0"/>
        <v>6804113</v>
      </c>
      <c r="Q11" s="85">
        <f t="shared" si="0"/>
        <v>13079361</v>
      </c>
      <c r="R11" s="85">
        <f>SUM(F11:Q11)</f>
        <v>89919148</v>
      </c>
      <c r="S11" s="128"/>
      <c r="T11" s="128"/>
      <c r="U11" s="119"/>
      <c r="V11" s="119"/>
    </row>
    <row r="12" spans="5:22" s="10" customFormat="1" ht="20.100000000000001" customHeight="1">
      <c r="E12" s="185" t="s">
        <v>86</v>
      </c>
      <c r="F12" s="186">
        <f>+F13+F33+F40</f>
        <v>5333909</v>
      </c>
      <c r="G12" s="186">
        <f t="shared" ref="G12:Q12" si="1">+G13+G33+G40</f>
        <v>7981834</v>
      </c>
      <c r="H12" s="186">
        <f t="shared" si="1"/>
        <v>6620560</v>
      </c>
      <c r="I12" s="186">
        <f t="shared" si="1"/>
        <v>8047485</v>
      </c>
      <c r="J12" s="186">
        <f t="shared" si="1"/>
        <v>7775560</v>
      </c>
      <c r="K12" s="186">
        <f t="shared" si="1"/>
        <v>7758845</v>
      </c>
      <c r="L12" s="186">
        <f t="shared" si="1"/>
        <v>6753711</v>
      </c>
      <c r="M12" s="186">
        <f t="shared" si="1"/>
        <v>7194913</v>
      </c>
      <c r="N12" s="186">
        <f t="shared" si="1"/>
        <v>6484944</v>
      </c>
      <c r="O12" s="186">
        <f t="shared" si="1"/>
        <v>6083913</v>
      </c>
      <c r="P12" s="186">
        <f t="shared" si="1"/>
        <v>6804113</v>
      </c>
      <c r="Q12" s="186">
        <f t="shared" si="1"/>
        <v>13079361</v>
      </c>
      <c r="R12" s="186">
        <f t="shared" ref="R12:R33" si="2">SUM(F12:Q12)</f>
        <v>89919148</v>
      </c>
      <c r="S12" s="133"/>
      <c r="T12" s="133"/>
      <c r="U12" s="132"/>
      <c r="V12" s="132"/>
    </row>
    <row r="13" spans="5:22" s="10" customFormat="1" ht="31.5" customHeight="1">
      <c r="E13" s="87" t="s">
        <v>87</v>
      </c>
      <c r="F13" s="88">
        <f>+F14+F16+F22+F25+F27</f>
        <v>5333909</v>
      </c>
      <c r="G13" s="88">
        <f t="shared" ref="G13:Q13" si="3">+G14+G16+G22+G25+G27</f>
        <v>5809556</v>
      </c>
      <c r="H13" s="88">
        <f t="shared" si="3"/>
        <v>4448282</v>
      </c>
      <c r="I13" s="88">
        <f t="shared" si="3"/>
        <v>5875207</v>
      </c>
      <c r="J13" s="88">
        <f>+J14+J16+J22+J25+J27</f>
        <v>5603282</v>
      </c>
      <c r="K13" s="88">
        <f t="shared" si="3"/>
        <v>5586567</v>
      </c>
      <c r="L13" s="88">
        <f t="shared" si="3"/>
        <v>4581433</v>
      </c>
      <c r="M13" s="88">
        <f t="shared" si="3"/>
        <v>5022635</v>
      </c>
      <c r="N13" s="88">
        <f t="shared" si="3"/>
        <v>4312666</v>
      </c>
      <c r="O13" s="88">
        <f t="shared" si="3"/>
        <v>3911635</v>
      </c>
      <c r="P13" s="88">
        <f t="shared" si="3"/>
        <v>4631835</v>
      </c>
      <c r="Q13" s="88">
        <f t="shared" si="3"/>
        <v>7907085</v>
      </c>
      <c r="R13" s="88">
        <f t="shared" si="2"/>
        <v>63024092</v>
      </c>
      <c r="S13" s="134"/>
      <c r="T13" s="134"/>
      <c r="U13" s="132"/>
      <c r="V13" s="132"/>
    </row>
    <row r="14" spans="5:22" s="10" customFormat="1" ht="20.100000000000001" customHeight="1">
      <c r="E14" s="90" t="s">
        <v>14</v>
      </c>
      <c r="F14" s="91">
        <f>SUM(F15:F15)</f>
        <v>0</v>
      </c>
      <c r="G14" s="91">
        <f t="shared" ref="G14:Q14" si="4">SUM(G15:G15)</f>
        <v>0</v>
      </c>
      <c r="H14" s="91">
        <f t="shared" si="4"/>
        <v>0</v>
      </c>
      <c r="I14" s="91">
        <f t="shared" si="4"/>
        <v>0</v>
      </c>
      <c r="J14" s="91">
        <f t="shared" si="4"/>
        <v>0</v>
      </c>
      <c r="K14" s="91">
        <f t="shared" si="4"/>
        <v>0</v>
      </c>
      <c r="L14" s="91">
        <f t="shared" si="4"/>
        <v>0</v>
      </c>
      <c r="M14" s="91">
        <f t="shared" si="4"/>
        <v>0</v>
      </c>
      <c r="N14" s="91">
        <f t="shared" si="4"/>
        <v>0</v>
      </c>
      <c r="O14" s="91">
        <f t="shared" si="4"/>
        <v>0</v>
      </c>
      <c r="P14" s="91">
        <f t="shared" si="4"/>
        <v>0</v>
      </c>
      <c r="Q14" s="91">
        <f t="shared" si="4"/>
        <v>0</v>
      </c>
      <c r="R14" s="91">
        <f t="shared" si="2"/>
        <v>0</v>
      </c>
      <c r="S14" s="39"/>
      <c r="T14" s="39"/>
    </row>
    <row r="15" spans="5:22" s="10" customFormat="1" ht="20.100000000000001" customHeight="1">
      <c r="E15" s="90"/>
      <c r="F15" s="92"/>
      <c r="G15" s="92"/>
      <c r="H15" s="92"/>
      <c r="I15" s="92"/>
      <c r="J15" s="92"/>
      <c r="K15" s="92"/>
      <c r="L15" s="92"/>
      <c r="M15" s="92"/>
      <c r="N15" s="92"/>
      <c r="O15" s="92"/>
      <c r="P15" s="92"/>
      <c r="Q15" s="92"/>
      <c r="R15" s="92"/>
      <c r="S15" s="39"/>
      <c r="T15" s="39"/>
    </row>
    <row r="16" spans="5:22" s="10" customFormat="1" ht="20.100000000000001" customHeight="1">
      <c r="E16" s="90" t="s">
        <v>15</v>
      </c>
      <c r="F16" s="197">
        <f>SUM(F17:F21)</f>
        <v>5152595</v>
      </c>
      <c r="G16" s="197">
        <f t="shared" ref="G16:Q16" si="5">SUM(G17:G21)</f>
        <v>5618519</v>
      </c>
      <c r="H16" s="197">
        <f t="shared" si="5"/>
        <v>4261883</v>
      </c>
      <c r="I16" s="197">
        <f t="shared" si="5"/>
        <v>5689385</v>
      </c>
      <c r="J16" s="197">
        <f t="shared" si="5"/>
        <v>4301656</v>
      </c>
      <c r="K16" s="197">
        <f t="shared" si="5"/>
        <v>5396199</v>
      </c>
      <c r="L16" s="197">
        <f t="shared" si="5"/>
        <v>4398034</v>
      </c>
      <c r="M16" s="197">
        <f t="shared" si="5"/>
        <v>4834609</v>
      </c>
      <c r="N16" s="197">
        <f t="shared" si="5"/>
        <v>4132461</v>
      </c>
      <c r="O16" s="197">
        <f t="shared" si="5"/>
        <v>3735584</v>
      </c>
      <c r="P16" s="197">
        <f t="shared" si="5"/>
        <v>4454083</v>
      </c>
      <c r="Q16" s="197">
        <f t="shared" si="5"/>
        <v>7679999</v>
      </c>
      <c r="R16" s="198">
        <f t="shared" ref="R16" si="6">SUM(F16:Q16)</f>
        <v>59655007</v>
      </c>
      <c r="S16" s="39"/>
      <c r="T16" s="39"/>
    </row>
    <row r="17" spans="5:20" s="10" customFormat="1" ht="20.100000000000001" customHeight="1">
      <c r="E17" s="95" t="s">
        <v>134</v>
      </c>
      <c r="F17" s="199">
        <v>4353610</v>
      </c>
      <c r="G17" s="199">
        <v>3459500</v>
      </c>
      <c r="H17" s="199">
        <v>3654600</v>
      </c>
      <c r="I17" s="199">
        <v>3710940</v>
      </c>
      <c r="J17" s="199">
        <v>3553690</v>
      </c>
      <c r="K17" s="199">
        <v>3608750</v>
      </c>
      <c r="L17" s="199">
        <v>3619100</v>
      </c>
      <c r="M17" s="199">
        <v>2915427</v>
      </c>
      <c r="N17" s="199">
        <v>3445460</v>
      </c>
      <c r="O17" s="199">
        <v>1920615</v>
      </c>
      <c r="P17" s="199">
        <v>3336880</v>
      </c>
      <c r="Q17" s="199">
        <f>5489708+37</f>
        <v>5489745</v>
      </c>
      <c r="R17" s="198">
        <f>SUM(F17:Q17)</f>
        <v>43068317</v>
      </c>
      <c r="S17" s="39"/>
      <c r="T17" s="39"/>
    </row>
    <row r="18" spans="5:20" s="10" customFormat="1" ht="20.100000000000001" customHeight="1">
      <c r="E18" s="95" t="s">
        <v>135</v>
      </c>
      <c r="F18" s="199">
        <v>308985</v>
      </c>
      <c r="G18" s="199">
        <v>471899</v>
      </c>
      <c r="H18" s="199">
        <v>117283</v>
      </c>
      <c r="I18" s="199">
        <v>291325</v>
      </c>
      <c r="J18" s="199">
        <v>257966</v>
      </c>
      <c r="K18" s="199">
        <v>100329</v>
      </c>
      <c r="L18" s="199">
        <v>288934</v>
      </c>
      <c r="M18" s="199">
        <v>232062</v>
      </c>
      <c r="N18" s="199">
        <v>197001</v>
      </c>
      <c r="O18" s="199">
        <v>127849</v>
      </c>
      <c r="P18" s="199">
        <v>627203</v>
      </c>
      <c r="Q18" s="199">
        <v>469134</v>
      </c>
      <c r="R18" s="198">
        <f t="shared" ref="R18:R20" si="7">SUM(F18:Q18)</f>
        <v>3489970</v>
      </c>
      <c r="S18" s="39"/>
      <c r="T18" s="39"/>
    </row>
    <row r="19" spans="5:20" s="10" customFormat="1" ht="20.100000000000001" customHeight="1">
      <c r="E19" s="95" t="s">
        <v>140</v>
      </c>
      <c r="F19" s="199">
        <v>490000</v>
      </c>
      <c r="G19" s="199">
        <v>490000</v>
      </c>
      <c r="H19" s="199">
        <v>490000</v>
      </c>
      <c r="I19" s="199">
        <v>490000</v>
      </c>
      <c r="J19" s="199">
        <v>490000</v>
      </c>
      <c r="K19" s="199">
        <v>490000</v>
      </c>
      <c r="L19" s="199">
        <v>490000</v>
      </c>
      <c r="M19" s="199">
        <v>490000</v>
      </c>
      <c r="N19" s="199">
        <v>490000</v>
      </c>
      <c r="O19" s="199">
        <v>490000</v>
      </c>
      <c r="P19" s="199">
        <v>490000</v>
      </c>
      <c r="Q19" s="199">
        <f>490000+34000</f>
        <v>524000</v>
      </c>
      <c r="R19" s="198">
        <f t="shared" si="7"/>
        <v>5914000</v>
      </c>
      <c r="S19" s="39"/>
      <c r="T19" s="39"/>
    </row>
    <row r="20" spans="5:20" s="10" customFormat="1" ht="20.100000000000001" customHeight="1">
      <c r="E20" s="95" t="s">
        <v>137</v>
      </c>
      <c r="F20" s="199"/>
      <c r="G20" s="199">
        <v>1197120</v>
      </c>
      <c r="H20" s="199"/>
      <c r="I20" s="199">
        <v>1197120</v>
      </c>
      <c r="J20" s="199"/>
      <c r="K20" s="199">
        <v>1197120</v>
      </c>
      <c r="L20" s="199"/>
      <c r="M20" s="199">
        <v>1197120</v>
      </c>
      <c r="N20" s="199"/>
      <c r="O20" s="199">
        <v>1197120</v>
      </c>
      <c r="P20" s="199"/>
      <c r="Q20" s="199">
        <v>1197120</v>
      </c>
      <c r="R20" s="198">
        <f t="shared" si="7"/>
        <v>7182720</v>
      </c>
      <c r="S20" s="39"/>
      <c r="T20" s="39"/>
    </row>
    <row r="21" spans="5:20" s="10" customFormat="1" ht="20.100000000000001" customHeight="1">
      <c r="E21" s="90"/>
      <c r="F21" s="91"/>
      <c r="G21" s="91"/>
      <c r="H21" s="91"/>
      <c r="I21" s="91"/>
      <c r="J21" s="91"/>
      <c r="K21" s="91"/>
      <c r="L21" s="91"/>
      <c r="M21" s="91"/>
      <c r="N21" s="91"/>
      <c r="O21" s="91"/>
      <c r="P21" s="91"/>
      <c r="Q21" s="91"/>
      <c r="R21" s="92"/>
      <c r="S21" s="39"/>
      <c r="T21" s="39"/>
    </row>
    <row r="22" spans="5:20" s="10" customFormat="1" ht="20.100000000000001" customHeight="1">
      <c r="E22" s="93" t="s">
        <v>16</v>
      </c>
      <c r="F22" s="91">
        <f>SUM(F23:F23)</f>
        <v>171014</v>
      </c>
      <c r="G22" s="91">
        <f t="shared" ref="G22:Q22" si="8">SUM(G23:G23)</f>
        <v>180737</v>
      </c>
      <c r="H22" s="91">
        <f t="shared" si="8"/>
        <v>176099</v>
      </c>
      <c r="I22" s="91">
        <f t="shared" si="8"/>
        <v>175522</v>
      </c>
      <c r="J22" s="91">
        <f t="shared" si="8"/>
        <v>178326</v>
      </c>
      <c r="K22" s="91">
        <f t="shared" si="8"/>
        <v>180068</v>
      </c>
      <c r="L22" s="91">
        <f t="shared" si="8"/>
        <v>173099</v>
      </c>
      <c r="M22" s="91">
        <f t="shared" si="8"/>
        <v>177726</v>
      </c>
      <c r="N22" s="91">
        <f t="shared" si="8"/>
        <v>169905</v>
      </c>
      <c r="O22" s="91">
        <f t="shared" si="8"/>
        <v>165751</v>
      </c>
      <c r="P22" s="91">
        <f t="shared" si="8"/>
        <v>167452</v>
      </c>
      <c r="Q22" s="91">
        <f t="shared" si="8"/>
        <v>216786</v>
      </c>
      <c r="R22" s="91">
        <f t="shared" si="2"/>
        <v>2132485</v>
      </c>
      <c r="S22" s="39"/>
      <c r="T22" s="39"/>
    </row>
    <row r="23" spans="5:20" s="10" customFormat="1" ht="20.100000000000001" customHeight="1">
      <c r="E23" s="95" t="s">
        <v>138</v>
      </c>
      <c r="F23" s="201">
        <v>171014</v>
      </c>
      <c r="G23" s="201">
        <v>180737</v>
      </c>
      <c r="H23" s="201">
        <v>176099</v>
      </c>
      <c r="I23" s="201">
        <v>175522</v>
      </c>
      <c r="J23" s="201">
        <v>178326</v>
      </c>
      <c r="K23" s="201">
        <v>180068</v>
      </c>
      <c r="L23" s="201">
        <v>173099</v>
      </c>
      <c r="M23" s="201">
        <v>177726</v>
      </c>
      <c r="N23" s="201">
        <v>169905</v>
      </c>
      <c r="O23" s="201">
        <f>165150+601</f>
        <v>165751</v>
      </c>
      <c r="P23" s="201">
        <v>167452</v>
      </c>
      <c r="Q23" s="201">
        <v>216786</v>
      </c>
      <c r="R23" s="202">
        <f>SUM(F23:Q23)</f>
        <v>2132485</v>
      </c>
      <c r="S23" s="39"/>
      <c r="T23" s="39"/>
    </row>
    <row r="24" spans="5:20" s="10" customFormat="1" ht="20.100000000000001" customHeight="1">
      <c r="E24" s="95"/>
      <c r="F24" s="201"/>
      <c r="G24" s="201"/>
      <c r="H24" s="201"/>
      <c r="I24" s="201"/>
      <c r="J24" s="201"/>
      <c r="K24" s="201"/>
      <c r="L24" s="201"/>
      <c r="M24" s="201"/>
      <c r="N24" s="201"/>
      <c r="O24" s="201"/>
      <c r="P24" s="201"/>
      <c r="Q24" s="201"/>
      <c r="R24" s="202"/>
      <c r="S24" s="39"/>
      <c r="T24" s="39"/>
    </row>
    <row r="25" spans="5:20" s="10" customFormat="1" ht="20.100000000000001" customHeight="1">
      <c r="E25" s="90" t="s">
        <v>17</v>
      </c>
      <c r="F25" s="91">
        <f>SUM(F26+F30)</f>
        <v>10300</v>
      </c>
      <c r="G25" s="91">
        <f t="shared" ref="G25:Q25" si="9">SUM(G26+G30)</f>
        <v>10300</v>
      </c>
      <c r="H25" s="91">
        <f t="shared" si="9"/>
        <v>10300</v>
      </c>
      <c r="I25" s="91">
        <f t="shared" si="9"/>
        <v>10300</v>
      </c>
      <c r="J25" s="91">
        <f t="shared" si="9"/>
        <v>1123300</v>
      </c>
      <c r="K25" s="91">
        <f t="shared" si="9"/>
        <v>10300</v>
      </c>
      <c r="L25" s="91">
        <f t="shared" si="9"/>
        <v>10300</v>
      </c>
      <c r="M25" s="91">
        <f t="shared" si="9"/>
        <v>10300</v>
      </c>
      <c r="N25" s="91">
        <f t="shared" si="9"/>
        <v>10300</v>
      </c>
      <c r="O25" s="91">
        <f t="shared" si="9"/>
        <v>10300</v>
      </c>
      <c r="P25" s="91">
        <f t="shared" si="9"/>
        <v>10300</v>
      </c>
      <c r="Q25" s="91">
        <f t="shared" si="9"/>
        <v>10300</v>
      </c>
      <c r="R25" s="91">
        <f t="shared" si="2"/>
        <v>1236600</v>
      </c>
      <c r="S25" s="39"/>
      <c r="T25" s="39"/>
    </row>
    <row r="26" spans="5:20" s="10" customFormat="1" ht="20.100000000000001" customHeight="1">
      <c r="E26" s="200" t="s">
        <v>139</v>
      </c>
      <c r="F26" s="203">
        <v>10300</v>
      </c>
      <c r="G26" s="199">
        <v>10300</v>
      </c>
      <c r="H26" s="199">
        <v>10300</v>
      </c>
      <c r="I26" s="199">
        <v>10300</v>
      </c>
      <c r="J26" s="199">
        <v>10300</v>
      </c>
      <c r="K26" s="199">
        <v>10300</v>
      </c>
      <c r="L26" s="199">
        <v>10300</v>
      </c>
      <c r="M26" s="199">
        <v>10300</v>
      </c>
      <c r="N26" s="199">
        <v>10300</v>
      </c>
      <c r="O26" s="199">
        <v>10300</v>
      </c>
      <c r="P26" s="204">
        <v>10300</v>
      </c>
      <c r="Q26" s="199">
        <v>10300</v>
      </c>
      <c r="R26" s="205">
        <f>SUM(F26:Q26)</f>
        <v>123600</v>
      </c>
      <c r="S26" s="39"/>
      <c r="T26" s="39"/>
    </row>
    <row r="27" spans="5:20" s="39" customFormat="1" ht="20.100000000000001" customHeight="1">
      <c r="E27" s="90" t="s">
        <v>25</v>
      </c>
      <c r="F27" s="92">
        <f t="shared" ref="F27:Q27" si="10">+F28+F29</f>
        <v>0</v>
      </c>
      <c r="G27" s="92">
        <f t="shared" si="10"/>
        <v>0</v>
      </c>
      <c r="H27" s="92">
        <f t="shared" si="10"/>
        <v>0</v>
      </c>
      <c r="I27" s="92">
        <f t="shared" si="10"/>
        <v>0</v>
      </c>
      <c r="J27" s="92">
        <f t="shared" si="10"/>
        <v>0</v>
      </c>
      <c r="K27" s="92">
        <f t="shared" si="10"/>
        <v>0</v>
      </c>
      <c r="L27" s="92">
        <f t="shared" si="10"/>
        <v>0</v>
      </c>
      <c r="M27" s="92">
        <f t="shared" si="10"/>
        <v>0</v>
      </c>
      <c r="N27" s="92">
        <f t="shared" si="10"/>
        <v>0</v>
      </c>
      <c r="O27" s="92">
        <f t="shared" si="10"/>
        <v>0</v>
      </c>
      <c r="P27" s="92">
        <f t="shared" si="10"/>
        <v>0</v>
      </c>
      <c r="Q27" s="92">
        <f t="shared" si="10"/>
        <v>0</v>
      </c>
      <c r="R27" s="92">
        <f t="shared" si="2"/>
        <v>0</v>
      </c>
    </row>
    <row r="28" spans="5:20" s="10" customFormat="1" ht="20.100000000000001" customHeight="1">
      <c r="E28" s="95" t="s">
        <v>102</v>
      </c>
      <c r="F28" s="92"/>
      <c r="G28" s="92"/>
      <c r="H28" s="92"/>
      <c r="I28" s="92"/>
      <c r="J28" s="92"/>
      <c r="K28" s="92"/>
      <c r="L28" s="92"/>
      <c r="M28" s="92"/>
      <c r="N28" s="92"/>
      <c r="O28" s="92"/>
      <c r="P28" s="92"/>
      <c r="Q28" s="92"/>
      <c r="R28" s="92">
        <f t="shared" si="2"/>
        <v>0</v>
      </c>
      <c r="S28" s="39"/>
      <c r="T28" s="39"/>
    </row>
    <row r="29" spans="5:20" s="10" customFormat="1" ht="23.25" customHeight="1">
      <c r="E29" s="95" t="s">
        <v>101</v>
      </c>
      <c r="F29" s="92"/>
      <c r="G29" s="92"/>
      <c r="H29" s="92"/>
      <c r="I29" s="92"/>
      <c r="J29" s="92"/>
      <c r="K29" s="92"/>
      <c r="L29" s="92"/>
      <c r="M29" s="92"/>
      <c r="N29" s="92"/>
      <c r="O29" s="92"/>
      <c r="P29" s="92"/>
      <c r="Q29" s="92"/>
      <c r="R29" s="92">
        <f t="shared" si="2"/>
        <v>0</v>
      </c>
      <c r="S29" s="39"/>
      <c r="T29" s="39"/>
    </row>
    <row r="30" spans="5:20" s="10" customFormat="1" ht="35.25" customHeight="1">
      <c r="E30" s="90" t="s">
        <v>91</v>
      </c>
      <c r="F30" s="85">
        <f>SUM(F31:F32)</f>
        <v>0</v>
      </c>
      <c r="G30" s="85">
        <f t="shared" ref="G30:Q30" si="11">SUM(G31:G32)</f>
        <v>0</v>
      </c>
      <c r="H30" s="85">
        <f t="shared" si="11"/>
        <v>0</v>
      </c>
      <c r="I30" s="85">
        <f t="shared" si="11"/>
        <v>0</v>
      </c>
      <c r="J30" s="85">
        <f t="shared" si="11"/>
        <v>1113000</v>
      </c>
      <c r="K30" s="85">
        <f t="shared" si="11"/>
        <v>0</v>
      </c>
      <c r="L30" s="85">
        <f t="shared" si="11"/>
        <v>0</v>
      </c>
      <c r="M30" s="85">
        <f t="shared" si="11"/>
        <v>0</v>
      </c>
      <c r="N30" s="85">
        <f t="shared" si="11"/>
        <v>0</v>
      </c>
      <c r="O30" s="85">
        <f t="shared" si="11"/>
        <v>0</v>
      </c>
      <c r="P30" s="85">
        <f t="shared" si="11"/>
        <v>0</v>
      </c>
      <c r="Q30" s="85">
        <f t="shared" si="11"/>
        <v>0</v>
      </c>
      <c r="R30" s="85">
        <f>SUM(F30:Q30)</f>
        <v>1113000</v>
      </c>
      <c r="S30" s="39"/>
      <c r="T30" s="39"/>
    </row>
    <row r="31" spans="5:20" s="10" customFormat="1" ht="20.100000000000001" customHeight="1">
      <c r="E31" s="96" t="s">
        <v>58</v>
      </c>
      <c r="F31" s="92">
        <v>0</v>
      </c>
      <c r="G31" s="92">
        <v>0</v>
      </c>
      <c r="H31" s="92">
        <v>0</v>
      </c>
      <c r="I31" s="92">
        <v>0</v>
      </c>
      <c r="J31" s="92">
        <v>1113000</v>
      </c>
      <c r="K31" s="92">
        <v>0</v>
      </c>
      <c r="L31" s="92">
        <v>0</v>
      </c>
      <c r="M31" s="92">
        <v>0</v>
      </c>
      <c r="N31" s="92">
        <v>0</v>
      </c>
      <c r="O31" s="92">
        <v>0</v>
      </c>
      <c r="P31" s="92">
        <v>0</v>
      </c>
      <c r="Q31" s="92"/>
      <c r="R31" s="92">
        <f>SUM(F31:Q31)</f>
        <v>1113000</v>
      </c>
      <c r="S31" s="39"/>
      <c r="T31" s="39"/>
    </row>
    <row r="32" spans="5:20" s="10" customFormat="1" ht="20.100000000000001" customHeight="1">
      <c r="E32" s="96" t="s">
        <v>59</v>
      </c>
      <c r="F32" s="92">
        <v>0</v>
      </c>
      <c r="G32" s="92">
        <v>0</v>
      </c>
      <c r="H32" s="92">
        <v>0</v>
      </c>
      <c r="I32" s="92">
        <v>0</v>
      </c>
      <c r="J32" s="92">
        <v>0</v>
      </c>
      <c r="K32" s="92">
        <v>0</v>
      </c>
      <c r="L32" s="92">
        <v>0</v>
      </c>
      <c r="M32" s="92">
        <v>0</v>
      </c>
      <c r="N32" s="92">
        <v>0</v>
      </c>
      <c r="O32" s="92">
        <v>0</v>
      </c>
      <c r="P32" s="92">
        <v>0</v>
      </c>
      <c r="Q32" s="92"/>
      <c r="R32" s="92">
        <f>SUM(F32:Q32)</f>
        <v>0</v>
      </c>
      <c r="S32" s="39"/>
      <c r="T32" s="39"/>
    </row>
    <row r="33" spans="5:20" s="10" customFormat="1" ht="20.25" customHeight="1">
      <c r="E33" s="185" t="s">
        <v>103</v>
      </c>
      <c r="F33" s="186">
        <f>+F34+F37</f>
        <v>0</v>
      </c>
      <c r="G33" s="186">
        <f t="shared" ref="G33:Q33" si="12">+G34+G37</f>
        <v>2172278</v>
      </c>
      <c r="H33" s="186">
        <f t="shared" si="12"/>
        <v>2172278</v>
      </c>
      <c r="I33" s="186">
        <f t="shared" si="12"/>
        <v>2172278</v>
      </c>
      <c r="J33" s="186">
        <f t="shared" si="12"/>
        <v>2172278</v>
      </c>
      <c r="K33" s="186">
        <f t="shared" si="12"/>
        <v>2172278</v>
      </c>
      <c r="L33" s="186">
        <f t="shared" si="12"/>
        <v>2172278</v>
      </c>
      <c r="M33" s="186">
        <f t="shared" si="12"/>
        <v>2172278</v>
      </c>
      <c r="N33" s="186">
        <f t="shared" si="12"/>
        <v>2172278</v>
      </c>
      <c r="O33" s="186">
        <f t="shared" si="12"/>
        <v>2172278</v>
      </c>
      <c r="P33" s="186">
        <f t="shared" si="12"/>
        <v>2172278</v>
      </c>
      <c r="Q33" s="186">
        <f t="shared" si="12"/>
        <v>5172276</v>
      </c>
      <c r="R33" s="186">
        <f t="shared" si="2"/>
        <v>26895056</v>
      </c>
      <c r="S33" s="39"/>
      <c r="T33" s="39"/>
    </row>
    <row r="34" spans="5:20" s="10" customFormat="1" ht="21" customHeight="1">
      <c r="E34" s="90" t="s">
        <v>18</v>
      </c>
      <c r="F34" s="92">
        <f t="shared" ref="F34:Q34" si="13">+F35+F36</f>
        <v>0</v>
      </c>
      <c r="G34" s="92">
        <f t="shared" si="13"/>
        <v>2172278</v>
      </c>
      <c r="H34" s="92">
        <f t="shared" si="13"/>
        <v>2172278</v>
      </c>
      <c r="I34" s="92">
        <f t="shared" si="13"/>
        <v>2172278</v>
      </c>
      <c r="J34" s="92">
        <f t="shared" si="13"/>
        <v>2172278</v>
      </c>
      <c r="K34" s="92">
        <f t="shared" si="13"/>
        <v>2172278</v>
      </c>
      <c r="L34" s="92">
        <f t="shared" si="13"/>
        <v>2172278</v>
      </c>
      <c r="M34" s="92">
        <f t="shared" si="13"/>
        <v>2172278</v>
      </c>
      <c r="N34" s="92">
        <f t="shared" si="13"/>
        <v>2172278</v>
      </c>
      <c r="O34" s="92">
        <f t="shared" si="13"/>
        <v>2172278</v>
      </c>
      <c r="P34" s="92">
        <f t="shared" si="13"/>
        <v>2172278</v>
      </c>
      <c r="Q34" s="92">
        <f t="shared" si="13"/>
        <v>5172276</v>
      </c>
      <c r="R34" s="92">
        <f>SUM(F34:Q34)</f>
        <v>26895056</v>
      </c>
      <c r="S34" s="89"/>
      <c r="T34" s="89"/>
    </row>
    <row r="35" spans="5:20" s="10" customFormat="1" ht="20.100000000000001" customHeight="1">
      <c r="E35" s="97" t="s">
        <v>19</v>
      </c>
      <c r="F35" s="206">
        <v>0</v>
      </c>
      <c r="G35" s="206">
        <v>2172278</v>
      </c>
      <c r="H35" s="206">
        <v>2172278</v>
      </c>
      <c r="I35" s="206">
        <v>2172278</v>
      </c>
      <c r="J35" s="206">
        <v>2172278</v>
      </c>
      <c r="K35" s="206">
        <v>2172278</v>
      </c>
      <c r="L35" s="206">
        <v>2172278</v>
      </c>
      <c r="M35" s="206">
        <v>2172278</v>
      </c>
      <c r="N35" s="206">
        <v>2172278</v>
      </c>
      <c r="O35" s="206">
        <v>2172278</v>
      </c>
      <c r="P35" s="206">
        <v>2172278</v>
      </c>
      <c r="Q35" s="206">
        <f>3000000+2172276</f>
        <v>5172276</v>
      </c>
      <c r="R35" s="207">
        <f>SUM(F35:Q35)</f>
        <v>26895056</v>
      </c>
      <c r="S35" s="39"/>
      <c r="T35" s="39"/>
    </row>
    <row r="36" spans="5:20" s="39" customFormat="1" ht="15" customHeight="1">
      <c r="E36" s="97" t="s">
        <v>20</v>
      </c>
      <c r="F36" s="98"/>
      <c r="G36" s="98"/>
      <c r="H36" s="98"/>
      <c r="I36" s="98"/>
      <c r="J36" s="98"/>
      <c r="K36" s="98"/>
      <c r="L36" s="98"/>
      <c r="M36" s="98"/>
      <c r="N36" s="98"/>
      <c r="O36" s="98"/>
      <c r="P36" s="98"/>
      <c r="Q36" s="98"/>
      <c r="R36" s="98">
        <f t="shared" ref="R36:R46" si="14">SUM(F36:Q36)</f>
        <v>0</v>
      </c>
    </row>
    <row r="37" spans="5:20" s="39" customFormat="1" ht="15" customHeight="1">
      <c r="E37" s="90" t="s">
        <v>21</v>
      </c>
      <c r="F37" s="92">
        <f t="shared" ref="F37:Q37" si="15">+F38+F39</f>
        <v>0</v>
      </c>
      <c r="G37" s="92">
        <f t="shared" si="15"/>
        <v>0</v>
      </c>
      <c r="H37" s="92">
        <f t="shared" si="15"/>
        <v>0</v>
      </c>
      <c r="I37" s="92">
        <f t="shared" si="15"/>
        <v>0</v>
      </c>
      <c r="J37" s="92">
        <f t="shared" si="15"/>
        <v>0</v>
      </c>
      <c r="K37" s="92">
        <f t="shared" si="15"/>
        <v>0</v>
      </c>
      <c r="L37" s="92">
        <f t="shared" si="15"/>
        <v>0</v>
      </c>
      <c r="M37" s="92">
        <f t="shared" si="15"/>
        <v>0</v>
      </c>
      <c r="N37" s="92">
        <f t="shared" si="15"/>
        <v>0</v>
      </c>
      <c r="O37" s="92">
        <f t="shared" si="15"/>
        <v>0</v>
      </c>
      <c r="P37" s="92">
        <f t="shared" si="15"/>
        <v>0</v>
      </c>
      <c r="Q37" s="92">
        <f t="shared" si="15"/>
        <v>0</v>
      </c>
      <c r="R37" s="92">
        <f t="shared" si="14"/>
        <v>0</v>
      </c>
    </row>
    <row r="38" spans="5:20" s="39" customFormat="1" ht="20.100000000000001" customHeight="1">
      <c r="E38" s="97" t="s">
        <v>19</v>
      </c>
      <c r="F38" s="92"/>
      <c r="G38" s="92"/>
      <c r="H38" s="92"/>
      <c r="I38" s="92"/>
      <c r="J38" s="92"/>
      <c r="K38" s="92"/>
      <c r="L38" s="92"/>
      <c r="M38" s="92"/>
      <c r="N38" s="92"/>
      <c r="O38" s="92"/>
      <c r="P38" s="92"/>
      <c r="Q38" s="92"/>
      <c r="R38" s="98">
        <f t="shared" si="14"/>
        <v>0</v>
      </c>
    </row>
    <row r="39" spans="5:20" s="39" customFormat="1" ht="15" customHeight="1">
      <c r="E39" s="97" t="s">
        <v>22</v>
      </c>
      <c r="F39" s="98"/>
      <c r="G39" s="98"/>
      <c r="H39" s="98"/>
      <c r="I39" s="98"/>
      <c r="J39" s="98"/>
      <c r="K39" s="98"/>
      <c r="L39" s="98"/>
      <c r="M39" s="98"/>
      <c r="N39" s="98"/>
      <c r="O39" s="98"/>
      <c r="P39" s="98"/>
      <c r="Q39" s="98"/>
      <c r="R39" s="98">
        <f t="shared" si="14"/>
        <v>0</v>
      </c>
    </row>
    <row r="40" spans="5:20" s="39" customFormat="1" ht="15" customHeight="1">
      <c r="E40" s="185" t="s">
        <v>88</v>
      </c>
      <c r="F40" s="186">
        <f t="shared" ref="F40:Q40" si="16">+F41+F42</f>
        <v>0</v>
      </c>
      <c r="G40" s="186">
        <f t="shared" si="16"/>
        <v>0</v>
      </c>
      <c r="H40" s="186">
        <f t="shared" si="16"/>
        <v>0</v>
      </c>
      <c r="I40" s="186">
        <f t="shared" si="16"/>
        <v>0</v>
      </c>
      <c r="J40" s="186">
        <f t="shared" si="16"/>
        <v>0</v>
      </c>
      <c r="K40" s="186">
        <f t="shared" si="16"/>
        <v>0</v>
      </c>
      <c r="L40" s="186">
        <f t="shared" si="16"/>
        <v>0</v>
      </c>
      <c r="M40" s="186">
        <f t="shared" si="16"/>
        <v>0</v>
      </c>
      <c r="N40" s="186">
        <f t="shared" si="16"/>
        <v>0</v>
      </c>
      <c r="O40" s="186">
        <f t="shared" si="16"/>
        <v>0</v>
      </c>
      <c r="P40" s="186">
        <f t="shared" si="16"/>
        <v>0</v>
      </c>
      <c r="Q40" s="186">
        <f t="shared" si="16"/>
        <v>0</v>
      </c>
      <c r="R40" s="186">
        <f t="shared" si="14"/>
        <v>0</v>
      </c>
    </row>
    <row r="41" spans="5:20" s="10" customFormat="1" ht="18" customHeight="1">
      <c r="E41" s="99" t="s">
        <v>18</v>
      </c>
      <c r="F41" s="92"/>
      <c r="G41" s="92"/>
      <c r="H41" s="92"/>
      <c r="I41" s="92"/>
      <c r="J41" s="92"/>
      <c r="K41" s="92"/>
      <c r="L41" s="92"/>
      <c r="M41" s="92"/>
      <c r="N41" s="92"/>
      <c r="O41" s="92"/>
      <c r="P41" s="92"/>
      <c r="Q41" s="92"/>
      <c r="R41" s="92">
        <f t="shared" si="14"/>
        <v>0</v>
      </c>
      <c r="S41" s="89"/>
      <c r="T41" s="89"/>
    </row>
    <row r="42" spans="5:20" s="10" customFormat="1" ht="20.100000000000001" customHeight="1">
      <c r="E42" s="99" t="s">
        <v>21</v>
      </c>
      <c r="F42" s="92"/>
      <c r="G42" s="92"/>
      <c r="H42" s="92"/>
      <c r="I42" s="92"/>
      <c r="J42" s="92"/>
      <c r="K42" s="92"/>
      <c r="L42" s="92"/>
      <c r="M42" s="92"/>
      <c r="N42" s="92"/>
      <c r="O42" s="92"/>
      <c r="P42" s="92"/>
      <c r="Q42" s="92"/>
      <c r="R42" s="92">
        <f t="shared" si="14"/>
        <v>0</v>
      </c>
      <c r="S42" s="39"/>
      <c r="T42" s="39"/>
    </row>
    <row r="43" spans="5:20" s="10" customFormat="1" ht="20.100000000000001" customHeight="1">
      <c r="E43" s="185" t="s">
        <v>89</v>
      </c>
      <c r="F43" s="186">
        <f>+F44</f>
        <v>0</v>
      </c>
      <c r="G43" s="186">
        <f t="shared" ref="G43:Q43" si="17">+G44</f>
        <v>0</v>
      </c>
      <c r="H43" s="186">
        <f t="shared" si="17"/>
        <v>0</v>
      </c>
      <c r="I43" s="186">
        <f t="shared" si="17"/>
        <v>0</v>
      </c>
      <c r="J43" s="186">
        <f t="shared" si="17"/>
        <v>0</v>
      </c>
      <c r="K43" s="186">
        <f t="shared" si="17"/>
        <v>0</v>
      </c>
      <c r="L43" s="186">
        <f t="shared" si="17"/>
        <v>0</v>
      </c>
      <c r="M43" s="186">
        <f t="shared" si="17"/>
        <v>0</v>
      </c>
      <c r="N43" s="186">
        <f t="shared" si="17"/>
        <v>0</v>
      </c>
      <c r="O43" s="186">
        <f t="shared" si="17"/>
        <v>0</v>
      </c>
      <c r="P43" s="186">
        <f t="shared" si="17"/>
        <v>0</v>
      </c>
      <c r="Q43" s="186">
        <f t="shared" si="17"/>
        <v>0</v>
      </c>
      <c r="R43" s="186">
        <f t="shared" si="14"/>
        <v>0</v>
      </c>
      <c r="S43" s="39"/>
      <c r="T43" s="39"/>
    </row>
    <row r="44" spans="5:20" s="10" customFormat="1" ht="23.45" customHeight="1">
      <c r="E44" s="87" t="s">
        <v>90</v>
      </c>
      <c r="F44" s="85">
        <f t="shared" ref="F44:Q44" si="18">+F45-F46</f>
        <v>0</v>
      </c>
      <c r="G44" s="85">
        <f t="shared" si="18"/>
        <v>0</v>
      </c>
      <c r="H44" s="85">
        <f t="shared" si="18"/>
        <v>0</v>
      </c>
      <c r="I44" s="85">
        <f t="shared" si="18"/>
        <v>0</v>
      </c>
      <c r="J44" s="85">
        <f t="shared" si="18"/>
        <v>0</v>
      </c>
      <c r="K44" s="85">
        <f t="shared" si="18"/>
        <v>0</v>
      </c>
      <c r="L44" s="85">
        <f t="shared" si="18"/>
        <v>0</v>
      </c>
      <c r="M44" s="85">
        <f t="shared" si="18"/>
        <v>0</v>
      </c>
      <c r="N44" s="85">
        <f t="shared" si="18"/>
        <v>0</v>
      </c>
      <c r="O44" s="85">
        <f t="shared" si="18"/>
        <v>0</v>
      </c>
      <c r="P44" s="85">
        <f t="shared" si="18"/>
        <v>0</v>
      </c>
      <c r="Q44" s="85">
        <f t="shared" si="18"/>
        <v>0</v>
      </c>
      <c r="R44" s="85">
        <f t="shared" si="14"/>
        <v>0</v>
      </c>
      <c r="S44" s="39"/>
      <c r="T44" s="39"/>
    </row>
    <row r="45" spans="5:20" s="10" customFormat="1" ht="21.75" customHeight="1">
      <c r="E45" s="99" t="s">
        <v>23</v>
      </c>
      <c r="F45" s="92"/>
      <c r="G45" s="92"/>
      <c r="H45" s="92"/>
      <c r="I45" s="92"/>
      <c r="J45" s="92"/>
      <c r="K45" s="92"/>
      <c r="L45" s="92"/>
      <c r="M45" s="92"/>
      <c r="N45" s="92"/>
      <c r="O45" s="92"/>
      <c r="P45" s="92"/>
      <c r="Q45" s="92"/>
      <c r="R45" s="92">
        <f t="shared" si="14"/>
        <v>0</v>
      </c>
      <c r="S45" s="89"/>
      <c r="T45" s="89"/>
    </row>
    <row r="46" spans="5:20" s="10" customFormat="1" ht="20.100000000000001" customHeight="1">
      <c r="E46" s="99" t="s">
        <v>24</v>
      </c>
      <c r="F46" s="92"/>
      <c r="G46" s="92"/>
      <c r="H46" s="92"/>
      <c r="I46" s="92"/>
      <c r="J46" s="92"/>
      <c r="K46" s="92"/>
      <c r="L46" s="92"/>
      <c r="M46" s="92"/>
      <c r="N46" s="92"/>
      <c r="O46" s="92"/>
      <c r="P46" s="92"/>
      <c r="Q46" s="92"/>
      <c r="R46" s="92">
        <f t="shared" si="14"/>
        <v>0</v>
      </c>
      <c r="S46" s="39"/>
      <c r="T46" s="39"/>
    </row>
    <row r="47" spans="5:20" s="10" customFormat="1" ht="14.25"/>
    <row r="48" spans="5:20" s="10" customFormat="1" ht="20.100000000000001" customHeight="1" thickBot="1">
      <c r="E48" s="100"/>
      <c r="F48" s="101"/>
      <c r="G48" s="101"/>
      <c r="H48" s="101"/>
      <c r="I48" s="101"/>
      <c r="J48" s="101"/>
      <c r="K48" s="101"/>
      <c r="L48" s="101"/>
      <c r="M48" s="101"/>
      <c r="N48" s="101"/>
      <c r="O48" s="101"/>
      <c r="P48" s="101"/>
      <c r="Q48" s="101"/>
      <c r="R48" s="101"/>
      <c r="S48" s="92"/>
      <c r="T48" s="39"/>
    </row>
    <row r="49" spans="5:20" ht="13.5" thickTop="1">
      <c r="E49" s="8" t="s">
        <v>118</v>
      </c>
      <c r="F49" s="56"/>
      <c r="G49" s="56"/>
      <c r="H49" s="56"/>
      <c r="I49" s="56"/>
      <c r="J49" s="56"/>
      <c r="K49" s="56"/>
      <c r="L49" s="56"/>
      <c r="M49" s="56"/>
      <c r="N49" s="56"/>
      <c r="O49" s="56"/>
      <c r="P49" s="56"/>
      <c r="Q49" s="56"/>
      <c r="R49" s="56"/>
      <c r="S49" s="55"/>
      <c r="T49" s="54"/>
    </row>
    <row r="50" spans="5:20">
      <c r="E50" s="8" t="s">
        <v>123</v>
      </c>
      <c r="F50" s="56"/>
      <c r="G50" s="56"/>
      <c r="H50" s="56"/>
      <c r="I50" s="56"/>
      <c r="J50" s="56"/>
      <c r="K50" s="56"/>
      <c r="L50" s="56"/>
      <c r="M50" s="56"/>
      <c r="N50" s="56"/>
      <c r="O50" s="56"/>
      <c r="P50" s="56"/>
      <c r="Q50" s="56"/>
      <c r="R50" s="56"/>
    </row>
    <row r="51" spans="5:20">
      <c r="E51" s="8" t="str">
        <f>'SPF-A01'!H61</f>
        <v>NOTA 2: Los Ingresos Diversos deberán ser desglosados por concepto que lo integren así como la normatividad que para efectos tenga a lugar.</v>
      </c>
      <c r="F51" s="56"/>
      <c r="G51" s="56"/>
      <c r="H51" s="56"/>
      <c r="I51" s="56"/>
      <c r="J51" s="56"/>
      <c r="K51" s="56"/>
      <c r="L51" s="56"/>
      <c r="M51" s="56"/>
      <c r="N51" s="56"/>
      <c r="O51" s="56"/>
      <c r="P51" s="56"/>
      <c r="Q51" s="56"/>
      <c r="R51" s="56"/>
    </row>
    <row r="52" spans="5:20">
      <c r="F52" s="56"/>
      <c r="G52" s="56"/>
      <c r="H52" s="56"/>
      <c r="I52" s="56"/>
      <c r="J52" s="56"/>
      <c r="K52" s="56"/>
      <c r="L52" s="56"/>
      <c r="M52" s="56"/>
      <c r="N52" s="56"/>
      <c r="O52" s="56"/>
      <c r="P52" s="56"/>
      <c r="Q52" s="56"/>
      <c r="R52" s="56"/>
    </row>
    <row r="53" spans="5:20" ht="60" customHeight="1" thickBot="1">
      <c r="F53" s="56"/>
      <c r="G53" s="56"/>
      <c r="H53" s="56"/>
      <c r="I53" s="56"/>
      <c r="J53" s="56"/>
      <c r="K53" s="56"/>
      <c r="L53" s="56"/>
      <c r="M53" s="56"/>
      <c r="N53" s="56"/>
      <c r="O53" s="56"/>
      <c r="P53" s="56"/>
      <c r="Q53" s="56"/>
      <c r="R53" s="56"/>
      <c r="S53" s="56"/>
      <c r="T53" s="56"/>
    </row>
    <row r="54" spans="5:20" ht="19.5" thickTop="1">
      <c r="E54" s="260" t="s">
        <v>112</v>
      </c>
      <c r="F54" s="162"/>
      <c r="G54" s="162"/>
      <c r="H54" s="162"/>
      <c r="I54" s="319" t="s">
        <v>112</v>
      </c>
      <c r="J54" s="319"/>
      <c r="K54" s="319"/>
      <c r="L54" s="319"/>
      <c r="M54" s="51"/>
      <c r="N54" s="51"/>
      <c r="O54" s="319" t="s">
        <v>112</v>
      </c>
      <c r="P54" s="319"/>
      <c r="Q54" s="319"/>
      <c r="R54" s="56"/>
      <c r="S54" s="56"/>
      <c r="T54" s="56"/>
    </row>
    <row r="55" spans="5:20" ht="19.5">
      <c r="E55" s="160" t="s">
        <v>109</v>
      </c>
      <c r="F55" s="159"/>
      <c r="G55" s="159"/>
      <c r="H55" s="159"/>
      <c r="I55" s="159" t="s">
        <v>110</v>
      </c>
      <c r="J55" s="159"/>
      <c r="K55" s="159"/>
      <c r="L55" s="159"/>
      <c r="M55" s="159"/>
      <c r="N55" s="159"/>
      <c r="O55" s="159" t="s">
        <v>111</v>
      </c>
      <c r="P55" s="159"/>
      <c r="Q55" s="159"/>
      <c r="R55" s="56"/>
    </row>
    <row r="56" spans="5:20" ht="19.5">
      <c r="E56" s="136" t="s">
        <v>158</v>
      </c>
      <c r="F56" s="159"/>
      <c r="G56" s="159"/>
      <c r="H56" s="159"/>
      <c r="I56" s="159" t="s">
        <v>152</v>
      </c>
      <c r="J56" s="159"/>
      <c r="K56" s="159"/>
      <c r="L56" s="159"/>
      <c r="M56" s="159"/>
      <c r="N56" s="159"/>
      <c r="O56" s="159" t="s">
        <v>147</v>
      </c>
      <c r="P56" s="159"/>
      <c r="Q56" s="159"/>
      <c r="R56" s="56"/>
    </row>
    <row r="57" spans="5:20" ht="19.5">
      <c r="E57" s="136" t="s">
        <v>151</v>
      </c>
      <c r="F57" s="159"/>
      <c r="G57" s="159"/>
      <c r="H57" s="159"/>
      <c r="I57" s="159" t="s">
        <v>153</v>
      </c>
      <c r="J57" s="159"/>
      <c r="K57" s="159"/>
      <c r="L57" s="159"/>
      <c r="M57" s="159"/>
      <c r="N57" s="159"/>
      <c r="O57" s="159" t="s">
        <v>154</v>
      </c>
      <c r="P57" s="159"/>
      <c r="Q57" s="159"/>
      <c r="R57" s="56"/>
    </row>
    <row r="58" spans="5:20">
      <c r="F58" s="56"/>
      <c r="G58" s="56"/>
      <c r="H58" s="56"/>
      <c r="I58" s="56"/>
      <c r="J58" s="56"/>
      <c r="K58" s="56"/>
      <c r="L58" s="56"/>
      <c r="M58" s="56"/>
      <c r="N58" s="56"/>
      <c r="O58" s="56"/>
      <c r="P58" s="56"/>
      <c r="Q58" s="56"/>
      <c r="R58" s="56"/>
    </row>
    <row r="59" spans="5:20">
      <c r="F59" s="56"/>
      <c r="G59" s="56"/>
      <c r="H59" s="56"/>
      <c r="I59" s="56"/>
      <c r="J59" s="56"/>
      <c r="K59" s="56"/>
      <c r="L59" s="56"/>
      <c r="M59" s="56"/>
      <c r="N59" s="56"/>
      <c r="O59" s="56"/>
      <c r="P59" s="56"/>
      <c r="Q59" s="56"/>
      <c r="R59" s="56"/>
    </row>
    <row r="60" spans="5:20">
      <c r="F60" s="56"/>
      <c r="G60" s="56"/>
      <c r="H60" s="56"/>
      <c r="I60" s="56"/>
      <c r="J60" s="56"/>
      <c r="K60" s="56"/>
      <c r="L60" s="56"/>
      <c r="M60" s="56"/>
      <c r="N60" s="56"/>
      <c r="O60" s="56"/>
      <c r="P60" s="56"/>
      <c r="Q60" s="56"/>
      <c r="R60" s="56"/>
    </row>
    <row r="61" spans="5:20">
      <c r="F61" s="56"/>
      <c r="G61" s="56"/>
      <c r="H61" s="56"/>
      <c r="I61" s="56"/>
      <c r="J61" s="56"/>
      <c r="K61" s="56"/>
      <c r="L61" s="56"/>
      <c r="M61" s="56"/>
      <c r="N61" s="56"/>
      <c r="O61" s="56"/>
      <c r="P61" s="56"/>
      <c r="Q61" s="56"/>
      <c r="R61" s="56"/>
    </row>
    <row r="62" spans="5:20">
      <c r="F62" s="56"/>
      <c r="G62" s="56"/>
      <c r="H62" s="56"/>
      <c r="I62" s="56"/>
      <c r="J62" s="56"/>
      <c r="K62" s="56"/>
      <c r="L62" s="56"/>
      <c r="M62" s="56"/>
      <c r="N62" s="56"/>
      <c r="O62" s="56"/>
      <c r="P62" s="56"/>
      <c r="Q62" s="56"/>
      <c r="R62" s="56"/>
    </row>
    <row r="63" spans="5:20">
      <c r="F63" s="56"/>
      <c r="G63" s="56"/>
      <c r="H63" s="56"/>
      <c r="I63" s="56"/>
      <c r="J63" s="56"/>
      <c r="K63" s="56"/>
      <c r="L63" s="56"/>
      <c r="M63" s="56"/>
      <c r="N63" s="56"/>
      <c r="O63" s="56"/>
      <c r="P63" s="56"/>
      <c r="Q63" s="56"/>
      <c r="R63" s="56"/>
    </row>
    <row r="64" spans="5:20">
      <c r="F64" s="56"/>
      <c r="G64" s="56"/>
      <c r="H64" s="56"/>
      <c r="I64" s="56"/>
      <c r="J64" s="56"/>
      <c r="K64" s="56"/>
      <c r="L64" s="56"/>
      <c r="M64" s="56"/>
      <c r="N64" s="56"/>
      <c r="O64" s="56"/>
      <c r="P64" s="56"/>
      <c r="Q64" s="56"/>
      <c r="R64" s="56"/>
    </row>
    <row r="65" spans="6:18">
      <c r="F65" s="56"/>
      <c r="G65" s="56"/>
      <c r="H65" s="56"/>
      <c r="I65" s="56"/>
      <c r="J65" s="56"/>
      <c r="K65" s="56"/>
      <c r="L65" s="56"/>
      <c r="M65" s="56"/>
      <c r="N65" s="56"/>
      <c r="O65" s="56"/>
      <c r="P65" s="56"/>
      <c r="Q65" s="56"/>
      <c r="R65" s="56"/>
    </row>
    <row r="66" spans="6:18">
      <c r="F66" s="56"/>
      <c r="G66" s="56"/>
      <c r="H66" s="56"/>
      <c r="I66" s="56"/>
      <c r="J66" s="56"/>
      <c r="K66" s="56"/>
      <c r="L66" s="56"/>
      <c r="M66" s="56"/>
      <c r="N66" s="56"/>
      <c r="O66" s="56"/>
      <c r="P66" s="56"/>
      <c r="Q66" s="56"/>
      <c r="R66" s="56"/>
    </row>
    <row r="67" spans="6:18">
      <c r="F67" s="56"/>
      <c r="G67" s="56"/>
      <c r="H67" s="56"/>
      <c r="I67" s="56"/>
      <c r="J67" s="56"/>
      <c r="K67" s="56"/>
      <c r="L67" s="56"/>
      <c r="M67" s="56"/>
      <c r="N67" s="56"/>
      <c r="O67" s="56"/>
      <c r="P67" s="56"/>
      <c r="Q67" s="56"/>
      <c r="R67" s="56"/>
    </row>
    <row r="68" spans="6:18">
      <c r="F68" s="56"/>
      <c r="G68" s="56"/>
      <c r="H68" s="56"/>
      <c r="I68" s="56"/>
      <c r="J68" s="56"/>
      <c r="K68" s="56"/>
      <c r="L68" s="56"/>
      <c r="M68" s="56"/>
      <c r="N68" s="56"/>
      <c r="O68" s="56"/>
      <c r="P68" s="56"/>
      <c r="Q68" s="56"/>
      <c r="R68" s="56"/>
    </row>
    <row r="69" spans="6:18">
      <c r="F69" s="56"/>
      <c r="G69" s="56"/>
      <c r="H69" s="56"/>
      <c r="I69" s="56"/>
      <c r="J69" s="56"/>
      <c r="K69" s="56"/>
      <c r="L69" s="56"/>
      <c r="M69" s="56"/>
      <c r="N69" s="56"/>
      <c r="O69" s="56"/>
      <c r="P69" s="56"/>
      <c r="Q69" s="56"/>
      <c r="R69" s="56"/>
    </row>
    <row r="70" spans="6:18">
      <c r="F70" s="56"/>
      <c r="G70" s="56"/>
      <c r="H70" s="56"/>
      <c r="I70" s="56"/>
      <c r="J70" s="56"/>
      <c r="K70" s="56"/>
      <c r="L70" s="56"/>
      <c r="M70" s="56"/>
      <c r="N70" s="56"/>
      <c r="O70" s="56"/>
      <c r="P70" s="56"/>
      <c r="Q70" s="56"/>
      <c r="R70" s="56"/>
    </row>
    <row r="71" spans="6:18">
      <c r="F71" s="56"/>
      <c r="G71" s="56"/>
      <c r="H71" s="56"/>
      <c r="I71" s="56"/>
      <c r="J71" s="56"/>
      <c r="K71" s="56"/>
      <c r="L71" s="56"/>
      <c r="M71" s="56"/>
      <c r="N71" s="56"/>
      <c r="O71" s="56"/>
      <c r="P71" s="56"/>
      <c r="Q71" s="56"/>
      <c r="R71" s="56"/>
    </row>
    <row r="72" spans="6:18">
      <c r="F72" s="56"/>
      <c r="G72" s="56"/>
      <c r="H72" s="56"/>
      <c r="I72" s="56"/>
      <c r="J72" s="56"/>
      <c r="K72" s="56"/>
      <c r="L72" s="56"/>
      <c r="M72" s="56"/>
      <c r="N72" s="56"/>
      <c r="O72" s="56"/>
      <c r="P72" s="56"/>
      <c r="Q72" s="56"/>
      <c r="R72" s="56"/>
    </row>
    <row r="73" spans="6:18">
      <c r="F73" s="56"/>
      <c r="G73" s="56"/>
      <c r="H73" s="56"/>
      <c r="I73" s="56"/>
      <c r="J73" s="56"/>
      <c r="K73" s="56"/>
      <c r="L73" s="56"/>
      <c r="M73" s="56"/>
      <c r="N73" s="56"/>
      <c r="O73" s="56"/>
      <c r="P73" s="56"/>
      <c r="Q73" s="56"/>
      <c r="R73" s="56"/>
    </row>
    <row r="74" spans="6:18">
      <c r="F74" s="56"/>
      <c r="G74" s="56"/>
      <c r="H74" s="56"/>
      <c r="I74" s="56"/>
      <c r="J74" s="56"/>
      <c r="K74" s="56"/>
      <c r="L74" s="56"/>
      <c r="M74" s="56"/>
      <c r="N74" s="56"/>
      <c r="O74" s="56"/>
      <c r="P74" s="56"/>
      <c r="Q74" s="56"/>
      <c r="R74" s="56"/>
    </row>
    <row r="75" spans="6:18">
      <c r="F75" s="56"/>
      <c r="G75" s="56"/>
      <c r="H75" s="56"/>
      <c r="I75" s="56"/>
      <c r="J75" s="56"/>
      <c r="K75" s="56"/>
      <c r="L75" s="56"/>
      <c r="M75" s="56"/>
      <c r="N75" s="56"/>
      <c r="O75" s="56"/>
      <c r="P75" s="56"/>
      <c r="Q75" s="56"/>
      <c r="R75" s="56"/>
    </row>
    <row r="76" spans="6:18">
      <c r="F76" s="56"/>
      <c r="G76" s="56"/>
      <c r="H76" s="56"/>
      <c r="I76" s="56"/>
      <c r="J76" s="56"/>
      <c r="K76" s="56"/>
      <c r="L76" s="56"/>
      <c r="M76" s="56"/>
      <c r="N76" s="56"/>
      <c r="O76" s="56"/>
      <c r="P76" s="56"/>
      <c r="Q76" s="56"/>
      <c r="R76" s="56"/>
    </row>
    <row r="77" spans="6:18">
      <c r="F77" s="56"/>
      <c r="G77" s="56"/>
      <c r="H77" s="56"/>
      <c r="I77" s="56"/>
      <c r="J77" s="56"/>
      <c r="K77" s="56"/>
      <c r="L77" s="56"/>
      <c r="M77" s="56"/>
      <c r="N77" s="56"/>
      <c r="O77" s="56"/>
      <c r="P77" s="56"/>
      <c r="Q77" s="56"/>
      <c r="R77" s="56"/>
    </row>
    <row r="78" spans="6:18">
      <c r="F78" s="56"/>
      <c r="G78" s="56"/>
      <c r="H78" s="56"/>
      <c r="I78" s="56"/>
      <c r="J78" s="56"/>
      <c r="K78" s="56"/>
      <c r="L78" s="56"/>
      <c r="M78" s="56"/>
      <c r="N78" s="56"/>
      <c r="O78" s="56"/>
      <c r="P78" s="56"/>
      <c r="Q78" s="56"/>
      <c r="R78" s="56"/>
    </row>
    <row r="79" spans="6:18">
      <c r="F79" s="56"/>
      <c r="G79" s="56"/>
      <c r="H79" s="56"/>
      <c r="I79" s="56"/>
      <c r="J79" s="56"/>
      <c r="K79" s="56"/>
      <c r="L79" s="56"/>
      <c r="M79" s="56"/>
      <c r="N79" s="56"/>
      <c r="O79" s="56"/>
      <c r="P79" s="56"/>
      <c r="Q79" s="56"/>
      <c r="R79" s="56"/>
    </row>
    <row r="80" spans="6:18">
      <c r="F80" s="56"/>
      <c r="G80" s="56"/>
      <c r="H80" s="56"/>
      <c r="I80" s="56"/>
      <c r="J80" s="56"/>
      <c r="K80" s="56"/>
      <c r="L80" s="56"/>
      <c r="M80" s="56"/>
      <c r="N80" s="56"/>
      <c r="O80" s="56"/>
      <c r="P80" s="56"/>
      <c r="Q80" s="56"/>
      <c r="R80" s="56"/>
    </row>
    <row r="81" spans="6:18">
      <c r="F81" s="56"/>
      <c r="G81" s="56"/>
      <c r="H81" s="56"/>
      <c r="I81" s="56"/>
      <c r="J81" s="56"/>
      <c r="K81" s="56"/>
      <c r="L81" s="56"/>
      <c r="M81" s="56"/>
      <c r="N81" s="56"/>
      <c r="O81" s="56"/>
      <c r="P81" s="56"/>
      <c r="Q81" s="56"/>
      <c r="R81" s="56"/>
    </row>
    <row r="82" spans="6:18">
      <c r="F82" s="56"/>
      <c r="G82" s="56"/>
      <c r="H82" s="56"/>
      <c r="I82" s="56"/>
      <c r="J82" s="56"/>
      <c r="K82" s="56"/>
      <c r="L82" s="56"/>
      <c r="M82" s="56"/>
      <c r="N82" s="56"/>
      <c r="O82" s="56"/>
      <c r="P82" s="56"/>
      <c r="Q82" s="56"/>
      <c r="R82" s="56"/>
    </row>
    <row r="83" spans="6:18">
      <c r="F83" s="56"/>
      <c r="G83" s="56"/>
      <c r="H83" s="56"/>
      <c r="I83" s="56"/>
      <c r="J83" s="56"/>
      <c r="K83" s="56"/>
      <c r="L83" s="56"/>
      <c r="M83" s="56"/>
      <c r="N83" s="56"/>
      <c r="O83" s="56"/>
      <c r="P83" s="56"/>
      <c r="Q83" s="56"/>
      <c r="R83" s="56"/>
    </row>
    <row r="84" spans="6:18">
      <c r="F84" s="56"/>
      <c r="G84" s="56"/>
      <c r="H84" s="56"/>
      <c r="I84" s="56"/>
      <c r="J84" s="56"/>
      <c r="K84" s="56"/>
      <c r="L84" s="56"/>
      <c r="M84" s="56"/>
      <c r="N84" s="56"/>
      <c r="O84" s="56"/>
      <c r="P84" s="56"/>
      <c r="Q84" s="56"/>
      <c r="R84" s="56"/>
    </row>
    <row r="85" spans="6:18">
      <c r="F85" s="56"/>
      <c r="G85" s="56"/>
      <c r="H85" s="56"/>
      <c r="I85" s="56"/>
      <c r="J85" s="56"/>
      <c r="K85" s="56"/>
      <c r="L85" s="56"/>
      <c r="M85" s="56"/>
      <c r="N85" s="56"/>
      <c r="O85" s="56"/>
      <c r="P85" s="56"/>
      <c r="Q85" s="56"/>
      <c r="R85" s="56"/>
    </row>
    <row r="86" spans="6:18">
      <c r="F86" s="56"/>
      <c r="G86" s="56"/>
      <c r="H86" s="56"/>
      <c r="I86" s="56"/>
      <c r="J86" s="56"/>
      <c r="K86" s="56"/>
      <c r="L86" s="56"/>
      <c r="M86" s="56"/>
      <c r="N86" s="56"/>
      <c r="O86" s="56"/>
      <c r="P86" s="56"/>
      <c r="Q86" s="56"/>
      <c r="R86" s="56"/>
    </row>
    <row r="87" spans="6:18">
      <c r="F87" s="56"/>
      <c r="G87" s="56"/>
      <c r="H87" s="56"/>
      <c r="I87" s="56"/>
      <c r="J87" s="56"/>
      <c r="K87" s="56"/>
      <c r="L87" s="56"/>
      <c r="M87" s="56"/>
      <c r="N87" s="56"/>
      <c r="O87" s="56"/>
      <c r="P87" s="56"/>
      <c r="Q87" s="56"/>
      <c r="R87" s="56"/>
    </row>
    <row r="88" spans="6:18">
      <c r="F88" s="56"/>
      <c r="G88" s="56"/>
      <c r="H88" s="56"/>
      <c r="I88" s="56"/>
      <c r="J88" s="56"/>
      <c r="K88" s="56"/>
      <c r="L88" s="56"/>
      <c r="M88" s="56"/>
      <c r="N88" s="56"/>
      <c r="O88" s="56"/>
      <c r="P88" s="56"/>
      <c r="Q88" s="56"/>
      <c r="R88" s="56"/>
    </row>
    <row r="89" spans="6:18">
      <c r="F89" s="56"/>
      <c r="G89" s="56"/>
      <c r="H89" s="56"/>
      <c r="I89" s="56"/>
      <c r="J89" s="56"/>
      <c r="K89" s="56"/>
      <c r="L89" s="56"/>
      <c r="M89" s="56"/>
      <c r="N89" s="56"/>
      <c r="O89" s="56"/>
      <c r="P89" s="56"/>
      <c r="Q89" s="56"/>
      <c r="R89" s="56"/>
    </row>
    <row r="90" spans="6:18">
      <c r="F90" s="56"/>
      <c r="G90" s="56"/>
      <c r="H90" s="56"/>
      <c r="I90" s="56"/>
      <c r="J90" s="56"/>
      <c r="K90" s="56"/>
      <c r="L90" s="56"/>
      <c r="M90" s="56"/>
      <c r="N90" s="56"/>
      <c r="O90" s="56"/>
      <c r="P90" s="56"/>
      <c r="Q90" s="56"/>
      <c r="R90" s="56"/>
    </row>
    <row r="91" spans="6:18">
      <c r="F91" s="56"/>
      <c r="G91" s="56"/>
      <c r="H91" s="56"/>
      <c r="I91" s="56"/>
      <c r="J91" s="56"/>
      <c r="K91" s="56"/>
      <c r="L91" s="56"/>
      <c r="M91" s="56"/>
      <c r="N91" s="56"/>
      <c r="O91" s="56"/>
      <c r="P91" s="56"/>
      <c r="Q91" s="56"/>
      <c r="R91" s="56"/>
    </row>
    <row r="92" spans="6:18">
      <c r="F92" s="56"/>
      <c r="G92" s="56"/>
      <c r="H92" s="56"/>
      <c r="I92" s="56"/>
      <c r="J92" s="56"/>
      <c r="K92" s="56"/>
      <c r="L92" s="56"/>
      <c r="M92" s="56"/>
      <c r="N92" s="56"/>
      <c r="O92" s="56"/>
      <c r="P92" s="56"/>
      <c r="Q92" s="56"/>
      <c r="R92" s="56"/>
    </row>
    <row r="93" spans="6:18">
      <c r="F93" s="56"/>
      <c r="G93" s="56"/>
      <c r="H93" s="56"/>
      <c r="I93" s="56"/>
      <c r="J93" s="56"/>
      <c r="K93" s="56"/>
      <c r="L93" s="56"/>
      <c r="M93" s="56"/>
      <c r="N93" s="56"/>
      <c r="O93" s="56"/>
      <c r="P93" s="56"/>
      <c r="Q93" s="56"/>
      <c r="R93" s="56"/>
    </row>
    <row r="94" spans="6:18">
      <c r="F94" s="56"/>
      <c r="G94" s="56"/>
      <c r="H94" s="56"/>
      <c r="I94" s="56"/>
      <c r="J94" s="56"/>
      <c r="K94" s="56"/>
      <c r="L94" s="56"/>
      <c r="M94" s="56"/>
      <c r="N94" s="56"/>
      <c r="O94" s="56"/>
      <c r="P94" s="56"/>
      <c r="Q94" s="56"/>
      <c r="R94" s="56"/>
    </row>
    <row r="95" spans="6:18">
      <c r="F95" s="56"/>
      <c r="G95" s="56"/>
      <c r="H95" s="56"/>
      <c r="I95" s="56"/>
      <c r="J95" s="56"/>
      <c r="K95" s="56"/>
      <c r="L95" s="56"/>
      <c r="M95" s="56"/>
      <c r="N95" s="56"/>
      <c r="O95" s="56"/>
      <c r="P95" s="56"/>
      <c r="Q95" s="56"/>
      <c r="R95" s="56"/>
    </row>
    <row r="96" spans="6:18">
      <c r="F96" s="56"/>
      <c r="G96" s="56"/>
      <c r="H96" s="56"/>
      <c r="I96" s="56"/>
      <c r="J96" s="56"/>
      <c r="K96" s="56"/>
      <c r="L96" s="56"/>
      <c r="M96" s="56"/>
      <c r="N96" s="56"/>
      <c r="O96" s="56"/>
      <c r="P96" s="56"/>
      <c r="Q96" s="56"/>
      <c r="R96" s="56"/>
    </row>
    <row r="97" spans="6:18">
      <c r="F97" s="56"/>
      <c r="G97" s="56"/>
      <c r="H97" s="56"/>
      <c r="I97" s="56"/>
      <c r="J97" s="56"/>
      <c r="K97" s="56"/>
      <c r="L97" s="56"/>
      <c r="M97" s="56"/>
      <c r="N97" s="56"/>
      <c r="O97" s="56"/>
      <c r="P97" s="56"/>
      <c r="Q97" s="56"/>
      <c r="R97" s="56"/>
    </row>
    <row r="98" spans="6:18">
      <c r="F98" s="56"/>
      <c r="G98" s="56"/>
      <c r="H98" s="56"/>
      <c r="I98" s="56"/>
      <c r="J98" s="56"/>
      <c r="K98" s="56"/>
      <c r="L98" s="56"/>
      <c r="M98" s="56"/>
      <c r="N98" s="56"/>
      <c r="O98" s="56"/>
      <c r="P98" s="56"/>
      <c r="Q98" s="56"/>
      <c r="R98" s="56"/>
    </row>
  </sheetData>
  <mergeCells count="3">
    <mergeCell ref="P8:R9"/>
    <mergeCell ref="I54:L54"/>
    <mergeCell ref="O54:Q54"/>
  </mergeCells>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U103"/>
  <sheetViews>
    <sheetView showGridLines="0" view="pageBreakPreview" zoomScale="70" zoomScaleSheetLayoutView="70" workbookViewId="0">
      <selection activeCell="K27" sqref="K27"/>
    </sheetView>
  </sheetViews>
  <sheetFormatPr baseColWidth="10" defaultRowHeight="12.75"/>
  <cols>
    <col min="1" max="4" width="3" style="215" customWidth="1"/>
    <col min="5" max="5" width="45.42578125" style="215" customWidth="1"/>
    <col min="6" max="6" width="17.7109375" style="215" bestFit="1" customWidth="1"/>
    <col min="7" max="7" width="16.5703125" style="215" customWidth="1"/>
    <col min="8" max="8" width="16.42578125" style="215" bestFit="1" customWidth="1"/>
    <col min="9" max="9" width="16.85546875" style="215" customWidth="1"/>
    <col min="10" max="10" width="19.28515625" style="215" bestFit="1" customWidth="1"/>
    <col min="11" max="11" width="17.140625" style="215" customWidth="1"/>
    <col min="12" max="12" width="16.85546875" style="215" customWidth="1"/>
    <col min="13" max="13" width="17.85546875" style="215" customWidth="1"/>
    <col min="14" max="14" width="19.85546875" style="215" customWidth="1"/>
    <col min="15" max="15" width="17.85546875" style="215" customWidth="1"/>
    <col min="16" max="16" width="17.5703125" style="215" customWidth="1"/>
    <col min="17" max="17" width="17.42578125" style="215" customWidth="1"/>
    <col min="18" max="18" width="19.28515625" style="215" customWidth="1"/>
    <col min="19" max="19" width="17.140625" style="215" customWidth="1"/>
    <col min="20" max="20" width="21.28515625" style="215" bestFit="1" customWidth="1"/>
    <col min="21" max="21" width="18.42578125" style="215" bestFit="1" customWidth="1"/>
    <col min="22" max="16384" width="11.42578125" style="215"/>
  </cols>
  <sheetData>
    <row r="3" spans="5:21" s="210" customFormat="1" ht="36" customHeight="1">
      <c r="E3" s="208"/>
      <c r="F3" s="209"/>
      <c r="G3" s="209"/>
      <c r="H3" s="209"/>
      <c r="I3" s="209"/>
      <c r="J3" s="209"/>
      <c r="K3" s="209"/>
      <c r="L3" s="209"/>
      <c r="M3" s="209"/>
      <c r="N3" s="209"/>
      <c r="O3" s="209"/>
    </row>
    <row r="4" spans="5:21" s="210" customFormat="1" ht="41.25" customHeight="1">
      <c r="E4" s="211" t="s">
        <v>141</v>
      </c>
      <c r="F4" s="209"/>
      <c r="G4" s="212"/>
      <c r="H4" s="209"/>
      <c r="I4" s="209"/>
      <c r="J4" s="209"/>
      <c r="K4" s="209"/>
      <c r="L4" s="209"/>
      <c r="M4" s="209"/>
      <c r="N4" s="209"/>
      <c r="O4" s="209"/>
    </row>
    <row r="5" spans="5:21" s="210" customFormat="1" ht="19.5">
      <c r="E5" s="213" t="s">
        <v>157</v>
      </c>
      <c r="F5" s="209"/>
      <c r="G5" s="209"/>
      <c r="H5" s="209"/>
      <c r="I5" s="209"/>
      <c r="J5" s="209"/>
      <c r="K5" s="209"/>
      <c r="L5" s="209"/>
      <c r="M5" s="209"/>
      <c r="N5" s="209"/>
      <c r="O5" s="209"/>
      <c r="P5" s="402" t="s">
        <v>63</v>
      </c>
      <c r="Q5" s="402"/>
      <c r="R5" s="402"/>
    </row>
    <row r="6" spans="5:21" s="210" customFormat="1" ht="19.5">
      <c r="E6" s="213" t="s">
        <v>142</v>
      </c>
      <c r="F6" s="209"/>
      <c r="G6" s="209"/>
      <c r="H6" s="209"/>
      <c r="I6" s="209"/>
      <c r="J6" s="209"/>
      <c r="K6" s="209"/>
      <c r="L6" s="209"/>
      <c r="M6" s="209"/>
      <c r="N6" s="209"/>
      <c r="O6" s="209"/>
      <c r="P6" s="402"/>
      <c r="Q6" s="402"/>
      <c r="R6" s="402"/>
    </row>
    <row r="7" spans="5:21" ht="15.75" customHeight="1">
      <c r="E7" s="213" t="s">
        <v>73</v>
      </c>
      <c r="F7" s="214"/>
      <c r="G7" s="214"/>
      <c r="H7" s="214"/>
      <c r="I7" s="214"/>
      <c r="J7" s="209"/>
      <c r="K7" s="214"/>
      <c r="L7" s="214"/>
      <c r="M7" s="214"/>
      <c r="N7" s="214"/>
      <c r="O7" s="214"/>
      <c r="P7" s="214"/>
      <c r="Q7" s="214"/>
      <c r="R7" s="214"/>
    </row>
    <row r="8" spans="5:21" ht="15.75" customHeight="1">
      <c r="E8" s="213" t="s">
        <v>74</v>
      </c>
      <c r="F8" s="214"/>
      <c r="G8" s="214"/>
      <c r="H8" s="214"/>
      <c r="I8" s="214"/>
      <c r="J8" s="214"/>
      <c r="K8" s="214"/>
      <c r="L8" s="214"/>
      <c r="M8" s="214"/>
      <c r="N8" s="214"/>
      <c r="O8" s="214"/>
      <c r="P8" s="214"/>
      <c r="Q8" s="214"/>
      <c r="R8" s="214"/>
    </row>
    <row r="9" spans="5:21" ht="6" customHeight="1" thickBot="1">
      <c r="E9" s="216"/>
      <c r="F9" s="214"/>
      <c r="G9" s="214"/>
      <c r="H9" s="214"/>
      <c r="I9" s="214"/>
      <c r="J9" s="214"/>
      <c r="K9" s="214"/>
      <c r="L9" s="214"/>
      <c r="M9" s="214"/>
      <c r="N9" s="214"/>
      <c r="O9" s="214"/>
      <c r="P9" s="214"/>
      <c r="Q9" s="214"/>
      <c r="R9" s="214"/>
    </row>
    <row r="10" spans="5:21" s="218" customFormat="1" ht="29.25" customHeight="1" thickTop="1" thickBot="1">
      <c r="E10" s="217" t="s">
        <v>57</v>
      </c>
      <c r="F10" s="217" t="s">
        <v>0</v>
      </c>
      <c r="G10" s="217" t="s">
        <v>1</v>
      </c>
      <c r="H10" s="217" t="s">
        <v>2</v>
      </c>
      <c r="I10" s="217" t="s">
        <v>3</v>
      </c>
      <c r="J10" s="217" t="s">
        <v>4</v>
      </c>
      <c r="K10" s="217" t="s">
        <v>5</v>
      </c>
      <c r="L10" s="217" t="s">
        <v>6</v>
      </c>
      <c r="M10" s="217" t="s">
        <v>7</v>
      </c>
      <c r="N10" s="217" t="s">
        <v>8</v>
      </c>
      <c r="O10" s="217" t="s">
        <v>9</v>
      </c>
      <c r="P10" s="217" t="s">
        <v>10</v>
      </c>
      <c r="Q10" s="217" t="s">
        <v>11</v>
      </c>
      <c r="R10" s="217" t="s">
        <v>12</v>
      </c>
    </row>
    <row r="11" spans="5:21" s="218" customFormat="1" ht="29.25" customHeight="1" thickTop="1">
      <c r="E11" s="219" t="s">
        <v>97</v>
      </c>
      <c r="F11" s="220">
        <f t="shared" ref="F11:Q11" si="0">+F12+F47</f>
        <v>5000201.169999999</v>
      </c>
      <c r="G11" s="220">
        <f t="shared" si="0"/>
        <v>6621340.3100000005</v>
      </c>
      <c r="H11" s="220">
        <f t="shared" si="0"/>
        <v>6990222.8500000006</v>
      </c>
      <c r="I11" s="220">
        <f t="shared" si="0"/>
        <v>6800446.6100000003</v>
      </c>
      <c r="J11" s="220">
        <f t="shared" si="0"/>
        <v>7406074.6000000006</v>
      </c>
      <c r="K11" s="220">
        <f t="shared" si="0"/>
        <v>6926006.96</v>
      </c>
      <c r="L11" s="220">
        <f t="shared" si="0"/>
        <v>6625875.8300000001</v>
      </c>
      <c r="M11" s="220">
        <f t="shared" si="0"/>
        <v>6680897.2800000003</v>
      </c>
      <c r="N11" s="220">
        <f t="shared" si="0"/>
        <v>6965154.419999999</v>
      </c>
      <c r="O11" s="220">
        <f t="shared" si="0"/>
        <v>10448573.25</v>
      </c>
      <c r="P11" s="220">
        <f t="shared" si="0"/>
        <v>6717228.4699999988</v>
      </c>
      <c r="Q11" s="220">
        <f t="shared" si="0"/>
        <v>9796528.9400000013</v>
      </c>
      <c r="R11" s="220">
        <f>SUM(F11:Q11)</f>
        <v>86978550.689999998</v>
      </c>
      <c r="S11" s="221">
        <f>+R11-'[1]SPF-A01'!V15</f>
        <v>0</v>
      </c>
      <c r="T11" s="222">
        <v>84647457</v>
      </c>
      <c r="U11" s="223">
        <f>+R11-T11</f>
        <v>2331093.6899999976</v>
      </c>
    </row>
    <row r="12" spans="5:21" s="218" customFormat="1" ht="29.25" customHeight="1">
      <c r="E12" s="224" t="s">
        <v>86</v>
      </c>
      <c r="F12" s="225">
        <f t="shared" ref="F12:Q12" si="1">+F13+F37+F44</f>
        <v>5000201.169999999</v>
      </c>
      <c r="G12" s="225">
        <f t="shared" si="1"/>
        <v>6621340.3100000005</v>
      </c>
      <c r="H12" s="225">
        <f t="shared" si="1"/>
        <v>6990222.8500000006</v>
      </c>
      <c r="I12" s="225">
        <f t="shared" si="1"/>
        <v>6800446.6100000003</v>
      </c>
      <c r="J12" s="225">
        <f t="shared" si="1"/>
        <v>7406074.6000000006</v>
      </c>
      <c r="K12" s="225">
        <f t="shared" si="1"/>
        <v>6926006.96</v>
      </c>
      <c r="L12" s="225">
        <f t="shared" si="1"/>
        <v>6625875.8300000001</v>
      </c>
      <c r="M12" s="225">
        <f t="shared" si="1"/>
        <v>6680897.2800000003</v>
      </c>
      <c r="N12" s="225">
        <f t="shared" si="1"/>
        <v>6965154.419999999</v>
      </c>
      <c r="O12" s="225">
        <f t="shared" si="1"/>
        <v>10448573.25</v>
      </c>
      <c r="P12" s="225">
        <f t="shared" si="1"/>
        <v>6717228.4699999988</v>
      </c>
      <c r="Q12" s="225">
        <f t="shared" si="1"/>
        <v>9796528.9400000013</v>
      </c>
      <c r="R12" s="225">
        <f>SUM(F12:Q12)</f>
        <v>86978550.689999998</v>
      </c>
    </row>
    <row r="13" spans="5:21" s="229" customFormat="1" ht="25.5" customHeight="1">
      <c r="E13" s="226" t="s">
        <v>87</v>
      </c>
      <c r="F13" s="227">
        <f t="shared" ref="F13:Q13" si="2">F15+F17+F23+F26+F29</f>
        <v>5000201.169999999</v>
      </c>
      <c r="G13" s="227">
        <f t="shared" si="2"/>
        <v>4341662.3100000005</v>
      </c>
      <c r="H13" s="227">
        <f t="shared" si="2"/>
        <v>4710544.8500000006</v>
      </c>
      <c r="I13" s="227">
        <f t="shared" si="2"/>
        <v>4520768.6100000003</v>
      </c>
      <c r="J13" s="227">
        <f t="shared" si="2"/>
        <v>5126396.6000000006</v>
      </c>
      <c r="K13" s="227">
        <f t="shared" si="2"/>
        <v>4646328.96</v>
      </c>
      <c r="L13" s="227">
        <f t="shared" si="2"/>
        <v>4346197.83</v>
      </c>
      <c r="M13" s="227">
        <f t="shared" si="2"/>
        <v>4401219.28</v>
      </c>
      <c r="N13" s="227">
        <f t="shared" si="2"/>
        <v>4685476.419999999</v>
      </c>
      <c r="O13" s="227">
        <f t="shared" si="2"/>
        <v>8168895.25</v>
      </c>
      <c r="P13" s="227">
        <f t="shared" si="2"/>
        <v>4437550.4699999988</v>
      </c>
      <c r="Q13" s="227">
        <f t="shared" si="2"/>
        <v>4516851.9400000004</v>
      </c>
      <c r="R13" s="227">
        <f>SUM(F13:Q13)</f>
        <v>58902093.690000005</v>
      </c>
      <c r="S13" s="228"/>
      <c r="T13" s="228"/>
    </row>
    <row r="14" spans="5:21" s="229" customFormat="1" ht="25.5" customHeight="1">
      <c r="E14" s="230"/>
      <c r="F14" s="227"/>
      <c r="G14" s="227"/>
      <c r="H14" s="227"/>
      <c r="I14" s="227"/>
      <c r="J14" s="227"/>
      <c r="K14" s="227"/>
      <c r="L14" s="227"/>
      <c r="M14" s="227"/>
      <c r="N14" s="227"/>
      <c r="O14" s="227"/>
      <c r="P14" s="227"/>
      <c r="Q14" s="227"/>
      <c r="R14" s="227"/>
      <c r="S14" s="228"/>
      <c r="T14" s="228"/>
    </row>
    <row r="15" spans="5:21" s="229" customFormat="1" ht="20.100000000000001" customHeight="1">
      <c r="E15" s="230" t="s">
        <v>14</v>
      </c>
      <c r="F15" s="199"/>
      <c r="G15" s="199"/>
      <c r="H15" s="199"/>
      <c r="I15" s="199"/>
      <c r="J15" s="199"/>
      <c r="K15" s="199"/>
      <c r="L15" s="199"/>
      <c r="M15" s="199"/>
      <c r="N15" s="199"/>
      <c r="O15" s="199"/>
      <c r="P15" s="199"/>
      <c r="Q15" s="199"/>
      <c r="R15" s="227"/>
      <c r="S15" s="218"/>
      <c r="T15" s="218"/>
    </row>
    <row r="16" spans="5:21" s="229" customFormat="1" ht="20.100000000000001" customHeight="1">
      <c r="E16" s="230"/>
      <c r="F16" s="199"/>
      <c r="G16" s="199"/>
      <c r="H16" s="199"/>
      <c r="I16" s="199"/>
      <c r="J16" s="199"/>
      <c r="K16" s="199"/>
      <c r="L16" s="199"/>
      <c r="M16" s="199"/>
      <c r="N16" s="199"/>
      <c r="O16" s="199"/>
      <c r="P16" s="199"/>
      <c r="Q16" s="199"/>
      <c r="R16" s="227"/>
      <c r="S16" s="218"/>
      <c r="T16" s="218"/>
    </row>
    <row r="17" spans="5:20" s="229" customFormat="1" ht="20.100000000000001" customHeight="1">
      <c r="E17" s="230" t="s">
        <v>15</v>
      </c>
      <c r="F17" s="227">
        <f>SUM(F18:F21)</f>
        <v>4788915.2699999996</v>
      </c>
      <c r="G17" s="227">
        <f t="shared" ref="G17:Q17" si="3">SUM(G18:G21)</f>
        <v>4190886.8400000003</v>
      </c>
      <c r="H17" s="227">
        <f t="shared" si="3"/>
        <v>4517400.4300000006</v>
      </c>
      <c r="I17" s="227">
        <f t="shared" si="3"/>
        <v>4329792.66</v>
      </c>
      <c r="J17" s="227">
        <f t="shared" si="3"/>
        <v>3785189.1200000006</v>
      </c>
      <c r="K17" s="227">
        <f t="shared" si="3"/>
        <v>4430124.74</v>
      </c>
      <c r="L17" s="227">
        <f>SUM(L18:L21)</f>
        <v>4141005.77</v>
      </c>
      <c r="M17" s="227">
        <f t="shared" si="3"/>
        <v>4169589.97</v>
      </c>
      <c r="N17" s="227">
        <f t="shared" si="3"/>
        <v>4455167.3599999994</v>
      </c>
      <c r="O17" s="227">
        <f t="shared" si="3"/>
        <v>7905106.0899999999</v>
      </c>
      <c r="P17" s="227">
        <f t="shared" si="3"/>
        <v>4165133.4499999997</v>
      </c>
      <c r="Q17" s="227">
        <f t="shared" si="3"/>
        <v>4176527.27</v>
      </c>
      <c r="R17" s="227">
        <f>SUM(R18:R21)</f>
        <v>55054838.969999999</v>
      </c>
      <c r="S17" s="218"/>
      <c r="T17" s="218"/>
    </row>
    <row r="18" spans="5:20" s="229" customFormat="1" ht="20.100000000000001" customHeight="1">
      <c r="E18" s="200" t="s">
        <v>134</v>
      </c>
      <c r="F18" s="199">
        <v>3979456.03</v>
      </c>
      <c r="G18" s="199">
        <v>3538285.21</v>
      </c>
      <c r="H18" s="199">
        <v>3600840.91</v>
      </c>
      <c r="I18" s="199">
        <v>3541791</v>
      </c>
      <c r="J18" s="199">
        <v>3245630.9200000004</v>
      </c>
      <c r="K18" s="199">
        <v>3707789.98</v>
      </c>
      <c r="L18" s="199">
        <v>3375235.58</v>
      </c>
      <c r="M18" s="199">
        <v>3476557.58</v>
      </c>
      <c r="N18" s="199">
        <v>3797611.78</v>
      </c>
      <c r="O18" s="199">
        <v>3152259.04</v>
      </c>
      <c r="P18" s="199">
        <v>3419282.02</v>
      </c>
      <c r="Q18" s="199">
        <v>3352700.04</v>
      </c>
      <c r="R18" s="205">
        <f>SUM(F18:Q18)</f>
        <v>42187440.090000004</v>
      </c>
      <c r="S18" s="218"/>
      <c r="T18" s="218"/>
    </row>
    <row r="19" spans="5:20" s="229" customFormat="1" ht="20.100000000000001" customHeight="1">
      <c r="E19" s="200" t="s">
        <v>135</v>
      </c>
      <c r="F19" s="199">
        <v>290122.73</v>
      </c>
      <c r="G19" s="199">
        <v>172758.95</v>
      </c>
      <c r="H19" s="199">
        <v>429322.12</v>
      </c>
      <c r="I19" s="199">
        <v>305411.67</v>
      </c>
      <c r="J19" s="199">
        <v>59686.100000000006</v>
      </c>
      <c r="K19" s="199">
        <v>239842.63</v>
      </c>
      <c r="L19" s="199">
        <v>273703.65000000002</v>
      </c>
      <c r="M19" s="199">
        <v>182510.99</v>
      </c>
      <c r="N19" s="199">
        <v>112320.64</v>
      </c>
      <c r="O19" s="199">
        <v>128372.42</v>
      </c>
      <c r="P19" s="199">
        <v>246805.03</v>
      </c>
      <c r="Q19" s="199">
        <v>329741.78999999998</v>
      </c>
      <c r="R19" s="205">
        <f>SUM(F19:Q19)</f>
        <v>2770598.7199999997</v>
      </c>
      <c r="S19" s="218"/>
      <c r="T19" s="218"/>
    </row>
    <row r="20" spans="5:20" s="229" customFormat="1" ht="20.100000000000001" customHeight="1">
      <c r="E20" s="200" t="s">
        <v>140</v>
      </c>
      <c r="F20" s="199">
        <v>519336.51</v>
      </c>
      <c r="G20" s="199">
        <v>479842.68</v>
      </c>
      <c r="H20" s="199">
        <v>487237.4</v>
      </c>
      <c r="I20" s="199">
        <v>482589.99</v>
      </c>
      <c r="J20" s="199">
        <v>479872.1</v>
      </c>
      <c r="K20" s="199">
        <v>482492.13</v>
      </c>
      <c r="L20" s="199">
        <v>492066.54</v>
      </c>
      <c r="M20" s="199">
        <v>510521.4</v>
      </c>
      <c r="N20" s="199">
        <v>545234.93999999994</v>
      </c>
      <c r="O20" s="199">
        <v>494754.63</v>
      </c>
      <c r="P20" s="199">
        <v>499046.40000000002</v>
      </c>
      <c r="Q20" s="199">
        <v>494085.44</v>
      </c>
      <c r="R20" s="205">
        <f>SUM(F20:Q20)</f>
        <v>5967080.1600000001</v>
      </c>
      <c r="S20" s="218"/>
      <c r="T20" s="218"/>
    </row>
    <row r="21" spans="5:20" s="229" customFormat="1" ht="20.100000000000001" customHeight="1">
      <c r="E21" s="230" t="s">
        <v>137</v>
      </c>
      <c r="F21" s="199">
        <v>0</v>
      </c>
      <c r="G21" s="199">
        <v>0</v>
      </c>
      <c r="H21" s="199">
        <v>0</v>
      </c>
      <c r="I21" s="199">
        <v>0</v>
      </c>
      <c r="J21" s="199">
        <v>0</v>
      </c>
      <c r="K21" s="199">
        <v>0</v>
      </c>
      <c r="L21" s="199">
        <v>0</v>
      </c>
      <c r="M21" s="199">
        <v>0</v>
      </c>
      <c r="N21" s="199">
        <v>0</v>
      </c>
      <c r="O21" s="199">
        <v>4129720</v>
      </c>
      <c r="P21" s="199">
        <v>0</v>
      </c>
      <c r="Q21" s="199">
        <v>0</v>
      </c>
      <c r="R21" s="205">
        <f>SUM(F21:Q21)</f>
        <v>4129720</v>
      </c>
      <c r="S21" s="218"/>
      <c r="T21" s="218"/>
    </row>
    <row r="22" spans="5:20" s="229" customFormat="1" ht="20.100000000000001" customHeight="1">
      <c r="E22" s="230"/>
      <c r="F22" s="199"/>
      <c r="G22" s="199"/>
      <c r="H22" s="199"/>
      <c r="I22" s="199"/>
      <c r="J22" s="199"/>
      <c r="K22" s="199"/>
      <c r="L22" s="199"/>
      <c r="M22" s="199"/>
      <c r="N22" s="199"/>
      <c r="O22" s="199"/>
      <c r="P22" s="199"/>
      <c r="Q22" s="199"/>
      <c r="R22" s="205"/>
      <c r="S22" s="218"/>
      <c r="T22" s="218"/>
    </row>
    <row r="23" spans="5:20" s="229" customFormat="1" ht="20.100000000000001" customHeight="1">
      <c r="E23" s="231" t="s">
        <v>16</v>
      </c>
      <c r="F23" s="232">
        <f>+F24</f>
        <v>155216.84999999998</v>
      </c>
      <c r="G23" s="232">
        <f t="shared" ref="G23:Q23" si="4">+G24</f>
        <v>138086.82</v>
      </c>
      <c r="H23" s="232">
        <f t="shared" si="4"/>
        <v>179218.82</v>
      </c>
      <c r="I23" s="232">
        <f t="shared" si="4"/>
        <v>167444.88</v>
      </c>
      <c r="J23" s="232">
        <f t="shared" si="4"/>
        <v>172504.51</v>
      </c>
      <c r="K23" s="232">
        <f t="shared" si="4"/>
        <v>200251.37</v>
      </c>
      <c r="L23" s="232">
        <f t="shared" si="4"/>
        <v>189589.02</v>
      </c>
      <c r="M23" s="232">
        <f t="shared" si="4"/>
        <v>222494.92</v>
      </c>
      <c r="N23" s="232">
        <f t="shared" si="4"/>
        <v>204531.97</v>
      </c>
      <c r="O23" s="232">
        <f t="shared" si="4"/>
        <v>250352.68</v>
      </c>
      <c r="P23" s="232">
        <f t="shared" si="4"/>
        <v>261318.25</v>
      </c>
      <c r="Q23" s="232">
        <f t="shared" si="4"/>
        <v>308738.96000000002</v>
      </c>
      <c r="R23" s="232">
        <f>SUM(F23:Q23)</f>
        <v>2449749.0499999998</v>
      </c>
      <c r="S23" s="218"/>
      <c r="T23" s="218"/>
    </row>
    <row r="24" spans="5:20" s="229" customFormat="1" ht="20.100000000000001" customHeight="1">
      <c r="E24" s="233" t="s">
        <v>138</v>
      </c>
      <c r="F24" s="203">
        <v>155216.84999999998</v>
      </c>
      <c r="G24" s="203">
        <v>138086.82</v>
      </c>
      <c r="H24" s="203">
        <v>179218.82</v>
      </c>
      <c r="I24" s="203">
        <v>167444.88</v>
      </c>
      <c r="J24" s="203">
        <v>172504.51</v>
      </c>
      <c r="K24" s="203">
        <v>200251.37</v>
      </c>
      <c r="L24" s="203">
        <v>189589.02</v>
      </c>
      <c r="M24" s="203">
        <v>222494.92</v>
      </c>
      <c r="N24" s="203">
        <v>204531.97</v>
      </c>
      <c r="O24" s="203">
        <v>250352.68</v>
      </c>
      <c r="P24" s="203">
        <v>261318.25</v>
      </c>
      <c r="Q24" s="203">
        <f>307672.65+1066.31</f>
        <v>308738.96000000002</v>
      </c>
      <c r="R24" s="202">
        <f>SUM(F24:Q24)</f>
        <v>2449749.0499999998</v>
      </c>
      <c r="S24" s="218"/>
      <c r="T24" s="218"/>
    </row>
    <row r="25" spans="5:20" s="229" customFormat="1" ht="20.100000000000001" customHeight="1">
      <c r="E25" s="234"/>
      <c r="F25" s="199"/>
      <c r="G25" s="199"/>
      <c r="H25" s="199"/>
      <c r="I25" s="199"/>
      <c r="J25" s="199"/>
      <c r="K25" s="199"/>
      <c r="L25" s="199"/>
      <c r="M25" s="199"/>
      <c r="N25" s="199"/>
      <c r="O25" s="199"/>
      <c r="P25" s="199"/>
      <c r="Q25" s="199"/>
      <c r="R25" s="205"/>
      <c r="S25" s="218"/>
      <c r="T25" s="218"/>
    </row>
    <row r="26" spans="5:20" s="229" customFormat="1" ht="20.100000000000001" customHeight="1">
      <c r="E26" s="230" t="s">
        <v>17</v>
      </c>
      <c r="F26" s="227">
        <f t="shared" ref="F26:Q26" si="5">SUM(F27:F27)+F33</f>
        <v>56069.05</v>
      </c>
      <c r="G26" s="227">
        <f t="shared" si="5"/>
        <v>12688.65</v>
      </c>
      <c r="H26" s="227">
        <f t="shared" si="5"/>
        <v>13925.6</v>
      </c>
      <c r="I26" s="227">
        <f t="shared" si="5"/>
        <v>23531.07</v>
      </c>
      <c r="J26" s="227">
        <f t="shared" si="5"/>
        <v>1168702.97</v>
      </c>
      <c r="K26" s="227">
        <f t="shared" si="5"/>
        <v>15952.85</v>
      </c>
      <c r="L26" s="227">
        <f t="shared" si="5"/>
        <v>15603.04</v>
      </c>
      <c r="M26" s="227">
        <f t="shared" si="5"/>
        <v>9134.39</v>
      </c>
      <c r="N26" s="227">
        <f t="shared" si="5"/>
        <v>25777.09</v>
      </c>
      <c r="O26" s="227">
        <f t="shared" si="5"/>
        <v>13436.480000000001</v>
      </c>
      <c r="P26" s="227">
        <f t="shared" si="5"/>
        <v>11098.77</v>
      </c>
      <c r="Q26" s="227">
        <f t="shared" si="5"/>
        <v>31585.71</v>
      </c>
      <c r="R26" s="205">
        <f>SUM(F26:Q26)</f>
        <v>1397505.67</v>
      </c>
      <c r="S26" s="218"/>
      <c r="T26" s="218"/>
    </row>
    <row r="27" spans="5:20" s="229" customFormat="1" ht="20.100000000000001" customHeight="1">
      <c r="E27" s="200" t="s">
        <v>139</v>
      </c>
      <c r="F27" s="203">
        <v>56069.05</v>
      </c>
      <c r="G27" s="199">
        <v>12688.65</v>
      </c>
      <c r="H27" s="199">
        <v>13925.6</v>
      </c>
      <c r="I27" s="199">
        <v>23531.07</v>
      </c>
      <c r="J27" s="199">
        <v>15702.97</v>
      </c>
      <c r="K27" s="199">
        <v>15952.85</v>
      </c>
      <c r="L27" s="199">
        <v>15603.04</v>
      </c>
      <c r="M27" s="199">
        <v>9134.39</v>
      </c>
      <c r="N27" s="199">
        <v>25777.09</v>
      </c>
      <c r="O27" s="199">
        <v>13436.480000000001</v>
      </c>
      <c r="P27" s="204">
        <v>11098.77</v>
      </c>
      <c r="Q27" s="199">
        <f>32652.02-1066.31</f>
        <v>31585.71</v>
      </c>
      <c r="R27" s="205">
        <f>SUM(F27:Q27)</f>
        <v>244505.66999999998</v>
      </c>
      <c r="S27" s="218"/>
      <c r="T27" s="218"/>
    </row>
    <row r="28" spans="5:20" s="229" customFormat="1" ht="20.100000000000001" customHeight="1">
      <c r="E28" s="230"/>
      <c r="F28" s="199"/>
      <c r="G28" s="199"/>
      <c r="H28" s="199"/>
      <c r="I28" s="199"/>
      <c r="J28" s="199"/>
      <c r="K28" s="199"/>
      <c r="L28" s="199"/>
      <c r="M28" s="199"/>
      <c r="N28" s="199"/>
      <c r="O28" s="199"/>
      <c r="P28" s="199"/>
      <c r="Q28" s="199"/>
      <c r="R28" s="205"/>
      <c r="S28" s="218"/>
      <c r="T28" s="218"/>
    </row>
    <row r="29" spans="5:20" s="218" customFormat="1" ht="20.100000000000001" customHeight="1">
      <c r="E29" s="230" t="s">
        <v>25</v>
      </c>
      <c r="F29" s="235">
        <f t="shared" ref="F29:Q29" si="6">F30+F31</f>
        <v>0</v>
      </c>
      <c r="G29" s="235">
        <f t="shared" si="6"/>
        <v>0</v>
      </c>
      <c r="H29" s="235">
        <f t="shared" si="6"/>
        <v>0</v>
      </c>
      <c r="I29" s="235">
        <f t="shared" si="6"/>
        <v>0</v>
      </c>
      <c r="J29" s="235">
        <f t="shared" si="6"/>
        <v>0</v>
      </c>
      <c r="K29" s="235">
        <f t="shared" si="6"/>
        <v>0</v>
      </c>
      <c r="L29" s="235">
        <f t="shared" si="6"/>
        <v>0</v>
      </c>
      <c r="M29" s="235">
        <f t="shared" si="6"/>
        <v>0</v>
      </c>
      <c r="N29" s="235">
        <f t="shared" si="6"/>
        <v>0</v>
      </c>
      <c r="O29" s="235">
        <f t="shared" si="6"/>
        <v>0</v>
      </c>
      <c r="P29" s="235">
        <f t="shared" si="6"/>
        <v>0</v>
      </c>
      <c r="Q29" s="235">
        <f t="shared" si="6"/>
        <v>0</v>
      </c>
      <c r="R29" s="205">
        <f>SUM(F29:Q29)</f>
        <v>0</v>
      </c>
    </row>
    <row r="30" spans="5:20" s="229" customFormat="1" ht="20.100000000000001" customHeight="1">
      <c r="E30" s="200" t="s">
        <v>102</v>
      </c>
      <c r="F30" s="235"/>
      <c r="G30" s="235"/>
      <c r="H30" s="235"/>
      <c r="I30" s="235"/>
      <c r="J30" s="235"/>
      <c r="K30" s="235"/>
      <c r="L30" s="235"/>
      <c r="M30" s="235"/>
      <c r="N30" s="235"/>
      <c r="O30" s="235"/>
      <c r="P30" s="235"/>
      <c r="Q30" s="235"/>
      <c r="R30" s="205"/>
      <c r="S30" s="218"/>
      <c r="T30" s="218"/>
    </row>
    <row r="31" spans="5:20" s="229" customFormat="1" ht="20.25" customHeight="1">
      <c r="E31" s="200" t="s">
        <v>101</v>
      </c>
      <c r="F31" s="235"/>
      <c r="G31" s="235"/>
      <c r="H31" s="235"/>
      <c r="I31" s="235"/>
      <c r="J31" s="235"/>
      <c r="K31" s="235"/>
      <c r="L31" s="235"/>
      <c r="M31" s="235"/>
      <c r="N31" s="235"/>
      <c r="O31" s="235"/>
      <c r="P31" s="235"/>
      <c r="Q31" s="235"/>
      <c r="R31" s="205"/>
      <c r="S31" s="218"/>
      <c r="T31" s="218"/>
    </row>
    <row r="32" spans="5:20" s="229" customFormat="1" ht="20.25" customHeight="1">
      <c r="E32" s="236"/>
      <c r="F32" s="235"/>
      <c r="G32" s="235"/>
      <c r="H32" s="235"/>
      <c r="I32" s="235"/>
      <c r="J32" s="235"/>
      <c r="K32" s="235"/>
      <c r="L32" s="235"/>
      <c r="M32" s="235"/>
      <c r="N32" s="235"/>
      <c r="O32" s="235"/>
      <c r="P32" s="235"/>
      <c r="Q32" s="235"/>
      <c r="R32" s="205"/>
      <c r="S32" s="218"/>
      <c r="T32" s="218"/>
    </row>
    <row r="33" spans="5:20" s="229" customFormat="1" ht="19.5" customHeight="1">
      <c r="E33" s="230" t="s">
        <v>64</v>
      </c>
      <c r="F33" s="205">
        <f t="shared" ref="F33:Q33" si="7">SUM(F34:F35)</f>
        <v>0</v>
      </c>
      <c r="G33" s="205">
        <f t="shared" si="7"/>
        <v>0</v>
      </c>
      <c r="H33" s="205">
        <f t="shared" si="7"/>
        <v>0</v>
      </c>
      <c r="I33" s="205">
        <f t="shared" si="7"/>
        <v>0</v>
      </c>
      <c r="J33" s="205">
        <f t="shared" si="7"/>
        <v>1153000</v>
      </c>
      <c r="K33" s="205">
        <f t="shared" si="7"/>
        <v>0</v>
      </c>
      <c r="L33" s="205">
        <f t="shared" si="7"/>
        <v>0</v>
      </c>
      <c r="M33" s="205">
        <f t="shared" si="7"/>
        <v>0</v>
      </c>
      <c r="N33" s="205">
        <f t="shared" si="7"/>
        <v>0</v>
      </c>
      <c r="O33" s="205">
        <f t="shared" si="7"/>
        <v>0</v>
      </c>
      <c r="P33" s="205">
        <f t="shared" si="7"/>
        <v>0</v>
      </c>
      <c r="Q33" s="205">
        <f t="shared" si="7"/>
        <v>0</v>
      </c>
      <c r="R33" s="205">
        <f>SUM(F33:Q33)</f>
        <v>1153000</v>
      </c>
      <c r="S33" s="218"/>
      <c r="T33" s="218"/>
    </row>
    <row r="34" spans="5:20" s="229" customFormat="1" ht="20.100000000000001" customHeight="1">
      <c r="E34" s="200" t="s">
        <v>65</v>
      </c>
      <c r="F34" s="199"/>
      <c r="G34" s="199"/>
      <c r="H34" s="199"/>
      <c r="I34" s="235"/>
      <c r="J34" s="235">
        <v>1153000</v>
      </c>
      <c r="K34" s="235">
        <v>0</v>
      </c>
      <c r="L34" s="235">
        <v>0</v>
      </c>
      <c r="M34" s="235">
        <v>0</v>
      </c>
      <c r="N34" s="235">
        <v>0</v>
      </c>
      <c r="O34" s="235">
        <v>0</v>
      </c>
      <c r="P34" s="235">
        <v>0</v>
      </c>
      <c r="Q34" s="235">
        <v>0</v>
      </c>
      <c r="R34" s="205">
        <f>SUM(F34:Q34)</f>
        <v>1153000</v>
      </c>
      <c r="S34" s="218"/>
      <c r="T34" s="218"/>
    </row>
    <row r="35" spans="5:20" s="229" customFormat="1" ht="20.100000000000001" customHeight="1">
      <c r="E35" s="200" t="s">
        <v>66</v>
      </c>
      <c r="F35" s="235"/>
      <c r="G35" s="235"/>
      <c r="H35" s="235"/>
      <c r="I35" s="235"/>
      <c r="J35" s="235"/>
      <c r="K35" s="235"/>
      <c r="L35" s="235"/>
      <c r="M35" s="235"/>
      <c r="N35" s="235"/>
      <c r="O35" s="235"/>
      <c r="P35" s="235"/>
      <c r="Q35" s="235"/>
      <c r="R35" s="205"/>
      <c r="S35" s="218"/>
      <c r="T35" s="218"/>
    </row>
    <row r="36" spans="5:20" s="218" customFormat="1" ht="20.100000000000001" customHeight="1">
      <c r="E36" s="237"/>
      <c r="F36" s="235"/>
      <c r="G36" s="235"/>
      <c r="H36" s="235"/>
      <c r="I36" s="235"/>
      <c r="J36" s="235"/>
      <c r="K36" s="235"/>
      <c r="L36" s="235"/>
      <c r="M36" s="235"/>
      <c r="N36" s="235"/>
      <c r="O36" s="235"/>
      <c r="P36" s="235"/>
      <c r="Q36" s="235"/>
      <c r="R36" s="205"/>
    </row>
    <row r="37" spans="5:20" s="229" customFormat="1" ht="33" customHeight="1">
      <c r="E37" s="224" t="s">
        <v>143</v>
      </c>
      <c r="F37" s="238">
        <f t="shared" ref="F37:Q37" si="8">F38+F41</f>
        <v>0</v>
      </c>
      <c r="G37" s="238">
        <f t="shared" si="8"/>
        <v>2279678</v>
      </c>
      <c r="H37" s="238">
        <f t="shared" si="8"/>
        <v>2279678</v>
      </c>
      <c r="I37" s="238">
        <f t="shared" si="8"/>
        <v>2279678</v>
      </c>
      <c r="J37" s="238">
        <f t="shared" si="8"/>
        <v>2279678</v>
      </c>
      <c r="K37" s="238">
        <f t="shared" si="8"/>
        <v>2279678</v>
      </c>
      <c r="L37" s="238">
        <f t="shared" si="8"/>
        <v>2279678</v>
      </c>
      <c r="M37" s="238">
        <f t="shared" si="8"/>
        <v>2279678</v>
      </c>
      <c r="N37" s="238">
        <f t="shared" si="8"/>
        <v>2279678</v>
      </c>
      <c r="O37" s="238">
        <f t="shared" si="8"/>
        <v>2279678</v>
      </c>
      <c r="P37" s="238">
        <f t="shared" si="8"/>
        <v>2279678</v>
      </c>
      <c r="Q37" s="238">
        <f t="shared" si="8"/>
        <v>5279677</v>
      </c>
      <c r="R37" s="238">
        <f>SUM(F37:Q37)</f>
        <v>28076457</v>
      </c>
      <c r="S37" s="218"/>
      <c r="T37" s="218"/>
    </row>
    <row r="38" spans="5:20" s="229" customFormat="1" ht="21" customHeight="1">
      <c r="E38" s="200" t="s">
        <v>18</v>
      </c>
      <c r="F38" s="235">
        <f>+F39</f>
        <v>0</v>
      </c>
      <c r="G38" s="235">
        <f t="shared" ref="G38:Q38" si="9">+G39</f>
        <v>2279678</v>
      </c>
      <c r="H38" s="235">
        <f t="shared" si="9"/>
        <v>2279678</v>
      </c>
      <c r="I38" s="235">
        <f t="shared" si="9"/>
        <v>2279678</v>
      </c>
      <c r="J38" s="235">
        <f t="shared" si="9"/>
        <v>2279678</v>
      </c>
      <c r="K38" s="235">
        <f t="shared" si="9"/>
        <v>2279678</v>
      </c>
      <c r="L38" s="235">
        <f t="shared" si="9"/>
        <v>2279678</v>
      </c>
      <c r="M38" s="235">
        <f t="shared" si="9"/>
        <v>2279678</v>
      </c>
      <c r="N38" s="235">
        <f t="shared" si="9"/>
        <v>2279678</v>
      </c>
      <c r="O38" s="235">
        <f t="shared" si="9"/>
        <v>2279678</v>
      </c>
      <c r="P38" s="235">
        <f t="shared" si="9"/>
        <v>2279678</v>
      </c>
      <c r="Q38" s="235">
        <f t="shared" si="9"/>
        <v>5279677</v>
      </c>
      <c r="R38" s="205">
        <f>SUM(F38:Q38)</f>
        <v>28076457</v>
      </c>
      <c r="S38" s="228"/>
      <c r="T38" s="228"/>
    </row>
    <row r="39" spans="5:20" s="229" customFormat="1" ht="20.100000000000001" customHeight="1">
      <c r="E39" s="200" t="s">
        <v>19</v>
      </c>
      <c r="F39" s="206">
        <v>0</v>
      </c>
      <c r="G39" s="206">
        <v>2279678</v>
      </c>
      <c r="H39" s="206">
        <v>2279678</v>
      </c>
      <c r="I39" s="206">
        <v>2279678</v>
      </c>
      <c r="J39" s="206">
        <v>2279678</v>
      </c>
      <c r="K39" s="206">
        <v>2279678</v>
      </c>
      <c r="L39" s="206">
        <v>2279678</v>
      </c>
      <c r="M39" s="206">
        <v>2279678</v>
      </c>
      <c r="N39" s="206">
        <v>2279678</v>
      </c>
      <c r="O39" s="206">
        <v>2279678</v>
      </c>
      <c r="P39" s="206">
        <v>2279678</v>
      </c>
      <c r="Q39" s="206">
        <v>5279677</v>
      </c>
      <c r="R39" s="207">
        <f>SUM(F39:Q39)</f>
        <v>28076457</v>
      </c>
      <c r="S39" s="218"/>
      <c r="T39" s="218"/>
    </row>
    <row r="40" spans="5:20" s="218" customFormat="1" ht="15" customHeight="1">
      <c r="E40" s="200" t="s">
        <v>20</v>
      </c>
      <c r="F40" s="206"/>
      <c r="G40" s="206"/>
      <c r="H40" s="206"/>
      <c r="I40" s="206"/>
      <c r="J40" s="206"/>
      <c r="K40" s="206"/>
      <c r="L40" s="206"/>
      <c r="M40" s="206"/>
      <c r="N40" s="206"/>
      <c r="O40" s="206"/>
      <c r="P40" s="206"/>
      <c r="Q40" s="206"/>
      <c r="R40" s="207"/>
    </row>
    <row r="41" spans="5:20" s="218" customFormat="1" ht="15" customHeight="1">
      <c r="E41" s="200" t="s">
        <v>21</v>
      </c>
      <c r="F41" s="235">
        <f t="shared" ref="F41:Q41" si="10">F42+F43</f>
        <v>0</v>
      </c>
      <c r="G41" s="235">
        <f t="shared" si="10"/>
        <v>0</v>
      </c>
      <c r="H41" s="235">
        <f t="shared" si="10"/>
        <v>0</v>
      </c>
      <c r="I41" s="235">
        <f t="shared" si="10"/>
        <v>0</v>
      </c>
      <c r="J41" s="235">
        <f t="shared" si="10"/>
        <v>0</v>
      </c>
      <c r="K41" s="235">
        <f t="shared" si="10"/>
        <v>0</v>
      </c>
      <c r="L41" s="235">
        <f t="shared" si="10"/>
        <v>0</v>
      </c>
      <c r="M41" s="235">
        <f t="shared" si="10"/>
        <v>0</v>
      </c>
      <c r="N41" s="235">
        <f t="shared" si="10"/>
        <v>0</v>
      </c>
      <c r="O41" s="235">
        <f t="shared" si="10"/>
        <v>0</v>
      </c>
      <c r="P41" s="235">
        <f t="shared" si="10"/>
        <v>0</v>
      </c>
      <c r="Q41" s="235">
        <f t="shared" si="10"/>
        <v>0</v>
      </c>
      <c r="R41" s="205">
        <f>SUM(F41:Q41)</f>
        <v>0</v>
      </c>
    </row>
    <row r="42" spans="5:20" s="218" customFormat="1" ht="20.100000000000001" customHeight="1">
      <c r="E42" s="200" t="s">
        <v>19</v>
      </c>
      <c r="F42" s="206"/>
      <c r="G42" s="206"/>
      <c r="H42" s="206"/>
      <c r="I42" s="206"/>
      <c r="J42" s="206"/>
      <c r="K42" s="206"/>
      <c r="L42" s="206"/>
      <c r="M42" s="206"/>
      <c r="N42" s="206"/>
      <c r="O42" s="206"/>
      <c r="P42" s="206"/>
      <c r="Q42" s="206"/>
      <c r="R42" s="207"/>
    </row>
    <row r="43" spans="5:20" s="218" customFormat="1" ht="15" customHeight="1">
      <c r="E43" s="200" t="s">
        <v>22</v>
      </c>
      <c r="F43" s="206"/>
      <c r="G43" s="206"/>
      <c r="H43" s="206"/>
      <c r="I43" s="206"/>
      <c r="J43" s="206"/>
      <c r="K43" s="206"/>
      <c r="L43" s="206"/>
      <c r="M43" s="206"/>
      <c r="N43" s="206"/>
      <c r="O43" s="206"/>
      <c r="P43" s="206"/>
      <c r="Q43" s="206"/>
      <c r="R43" s="207"/>
    </row>
    <row r="44" spans="5:20" s="218" customFormat="1" ht="39" customHeight="1">
      <c r="E44" s="224" t="s">
        <v>96</v>
      </c>
      <c r="F44" s="238">
        <f t="shared" ref="F44:Q44" si="11">F45+F46</f>
        <v>0</v>
      </c>
      <c r="G44" s="238">
        <f t="shared" si="11"/>
        <v>0</v>
      </c>
      <c r="H44" s="238">
        <f t="shared" si="11"/>
        <v>0</v>
      </c>
      <c r="I44" s="238">
        <f t="shared" si="11"/>
        <v>0</v>
      </c>
      <c r="J44" s="238">
        <f t="shared" si="11"/>
        <v>0</v>
      </c>
      <c r="K44" s="238">
        <f t="shared" si="11"/>
        <v>0</v>
      </c>
      <c r="L44" s="238">
        <f t="shared" si="11"/>
        <v>0</v>
      </c>
      <c r="M44" s="238">
        <f t="shared" si="11"/>
        <v>0</v>
      </c>
      <c r="N44" s="238">
        <f t="shared" si="11"/>
        <v>0</v>
      </c>
      <c r="O44" s="238">
        <f t="shared" si="11"/>
        <v>0</v>
      </c>
      <c r="P44" s="238">
        <f t="shared" si="11"/>
        <v>0</v>
      </c>
      <c r="Q44" s="238">
        <f t="shared" si="11"/>
        <v>0</v>
      </c>
      <c r="R44" s="238">
        <f>SUM(F44:Q44)</f>
        <v>0</v>
      </c>
    </row>
    <row r="45" spans="5:20" s="229" customFormat="1" ht="18" customHeight="1">
      <c r="E45" s="200" t="s">
        <v>18</v>
      </c>
      <c r="F45" s="235"/>
      <c r="G45" s="235"/>
      <c r="H45" s="235"/>
      <c r="I45" s="235"/>
      <c r="J45" s="235"/>
      <c r="K45" s="235"/>
      <c r="L45" s="235"/>
      <c r="M45" s="235"/>
      <c r="N45" s="235"/>
      <c r="O45" s="235"/>
      <c r="P45" s="235"/>
      <c r="Q45" s="235"/>
      <c r="R45" s="205"/>
      <c r="S45" s="228"/>
      <c r="T45" s="228"/>
    </row>
    <row r="46" spans="5:20" s="229" customFormat="1" ht="20.100000000000001" customHeight="1">
      <c r="E46" s="200" t="s">
        <v>21</v>
      </c>
      <c r="F46" s="235"/>
      <c r="G46" s="235"/>
      <c r="H46" s="235"/>
      <c r="I46" s="235"/>
      <c r="J46" s="235"/>
      <c r="K46" s="235"/>
      <c r="L46" s="235"/>
      <c r="M46" s="235"/>
      <c r="N46" s="235"/>
      <c r="O46" s="235"/>
      <c r="P46" s="235"/>
      <c r="Q46" s="235"/>
      <c r="R46" s="205"/>
      <c r="S46" s="218"/>
      <c r="T46" s="218"/>
    </row>
    <row r="47" spans="5:20" s="229" customFormat="1" ht="20.100000000000001" customHeight="1">
      <c r="E47" s="224" t="s">
        <v>89</v>
      </c>
      <c r="F47" s="238">
        <f t="shared" ref="F47:Q47" si="12">+F48</f>
        <v>0</v>
      </c>
      <c r="G47" s="238">
        <f t="shared" si="12"/>
        <v>0</v>
      </c>
      <c r="H47" s="238">
        <f t="shared" si="12"/>
        <v>0</v>
      </c>
      <c r="I47" s="238">
        <f t="shared" si="12"/>
        <v>0</v>
      </c>
      <c r="J47" s="238">
        <f t="shared" si="12"/>
        <v>0</v>
      </c>
      <c r="K47" s="238">
        <f t="shared" si="12"/>
        <v>0</v>
      </c>
      <c r="L47" s="238">
        <f t="shared" si="12"/>
        <v>0</v>
      </c>
      <c r="M47" s="238">
        <f t="shared" si="12"/>
        <v>0</v>
      </c>
      <c r="N47" s="238">
        <f t="shared" si="12"/>
        <v>0</v>
      </c>
      <c r="O47" s="238">
        <f t="shared" si="12"/>
        <v>0</v>
      </c>
      <c r="P47" s="238">
        <f t="shared" si="12"/>
        <v>0</v>
      </c>
      <c r="Q47" s="238">
        <f t="shared" si="12"/>
        <v>0</v>
      </c>
      <c r="R47" s="238">
        <f>SUM(F47:Q47)</f>
        <v>0</v>
      </c>
      <c r="S47" s="218"/>
      <c r="T47" s="218"/>
    </row>
    <row r="48" spans="5:20" s="229" customFormat="1" ht="23.45" customHeight="1">
      <c r="E48" s="230" t="s">
        <v>90</v>
      </c>
      <c r="F48" s="205">
        <f t="shared" ref="F48:Q48" si="13">+F49+F50</f>
        <v>0</v>
      </c>
      <c r="G48" s="205">
        <f t="shared" si="13"/>
        <v>0</v>
      </c>
      <c r="H48" s="205">
        <f t="shared" si="13"/>
        <v>0</v>
      </c>
      <c r="I48" s="205">
        <f t="shared" si="13"/>
        <v>0</v>
      </c>
      <c r="J48" s="205">
        <f t="shared" si="13"/>
        <v>0</v>
      </c>
      <c r="K48" s="205">
        <f t="shared" si="13"/>
        <v>0</v>
      </c>
      <c r="L48" s="205">
        <f t="shared" si="13"/>
        <v>0</v>
      </c>
      <c r="M48" s="205">
        <f t="shared" si="13"/>
        <v>0</v>
      </c>
      <c r="N48" s="205">
        <f t="shared" si="13"/>
        <v>0</v>
      </c>
      <c r="O48" s="205">
        <f t="shared" si="13"/>
        <v>0</v>
      </c>
      <c r="P48" s="205">
        <f t="shared" si="13"/>
        <v>0</v>
      </c>
      <c r="Q48" s="205">
        <f t="shared" si="13"/>
        <v>0</v>
      </c>
      <c r="R48" s="205">
        <f>SUM(F48:Q48)</f>
        <v>0</v>
      </c>
      <c r="S48" s="218"/>
      <c r="T48" s="218"/>
    </row>
    <row r="49" spans="5:20" s="229" customFormat="1" ht="21.75" customHeight="1">
      <c r="E49" s="200" t="s">
        <v>23</v>
      </c>
      <c r="F49" s="235">
        <v>0</v>
      </c>
      <c r="G49" s="235">
        <v>0</v>
      </c>
      <c r="H49" s="235">
        <v>0</v>
      </c>
      <c r="I49" s="235">
        <v>0</v>
      </c>
      <c r="J49" s="235">
        <v>0</v>
      </c>
      <c r="K49" s="235">
        <v>0</v>
      </c>
      <c r="L49" s="235">
        <v>0</v>
      </c>
      <c r="M49" s="235">
        <v>0</v>
      </c>
      <c r="N49" s="235">
        <v>0</v>
      </c>
      <c r="O49" s="235">
        <v>0</v>
      </c>
      <c r="P49" s="235">
        <v>0</v>
      </c>
      <c r="Q49" s="235">
        <v>0</v>
      </c>
      <c r="R49" s="205">
        <f>SUM(F49:Q49)</f>
        <v>0</v>
      </c>
      <c r="S49" s="228"/>
      <c r="T49" s="228"/>
    </row>
    <row r="50" spans="5:20" s="229" customFormat="1" ht="20.100000000000001" customHeight="1">
      <c r="E50" s="200" t="s">
        <v>24</v>
      </c>
      <c r="F50" s="235">
        <v>0</v>
      </c>
      <c r="G50" s="235">
        <v>0</v>
      </c>
      <c r="H50" s="235">
        <v>0</v>
      </c>
      <c r="I50" s="235">
        <v>0</v>
      </c>
      <c r="J50" s="235">
        <v>0</v>
      </c>
      <c r="K50" s="235">
        <v>0</v>
      </c>
      <c r="L50" s="235">
        <v>0</v>
      </c>
      <c r="M50" s="235">
        <v>0</v>
      </c>
      <c r="N50" s="235">
        <v>0</v>
      </c>
      <c r="O50" s="235">
        <v>0</v>
      </c>
      <c r="P50" s="235">
        <v>0</v>
      </c>
      <c r="Q50" s="235">
        <v>0</v>
      </c>
      <c r="R50" s="205">
        <f>SUM(F50:Q50)</f>
        <v>0</v>
      </c>
      <c r="S50" s="218"/>
      <c r="T50" s="218"/>
    </row>
    <row r="51" spans="5:20" s="229" customFormat="1" ht="19.5" customHeight="1" thickBot="1">
      <c r="E51" s="239"/>
      <c r="F51" s="240"/>
      <c r="G51" s="240"/>
      <c r="H51" s="240"/>
      <c r="I51" s="240"/>
      <c r="J51" s="240"/>
      <c r="K51" s="240"/>
      <c r="L51" s="240"/>
      <c r="M51" s="240"/>
      <c r="N51" s="240"/>
      <c r="O51" s="240"/>
      <c r="P51" s="240"/>
      <c r="Q51" s="240"/>
      <c r="R51" s="240"/>
      <c r="S51" s="203"/>
      <c r="T51" s="218"/>
    </row>
    <row r="52" spans="5:20" s="243" customFormat="1" ht="20.100000000000001" customHeight="1" thickTop="1" thickBot="1">
      <c r="E52" s="239"/>
      <c r="F52" s="240"/>
      <c r="G52" s="240"/>
      <c r="H52" s="240"/>
      <c r="I52" s="240"/>
      <c r="J52" s="240"/>
      <c r="K52" s="240"/>
      <c r="L52" s="240"/>
      <c r="M52" s="240"/>
      <c r="N52" s="240"/>
      <c r="O52" s="240"/>
      <c r="P52" s="240"/>
      <c r="Q52" s="240"/>
      <c r="R52" s="240"/>
      <c r="S52" s="241"/>
      <c r="T52" s="242"/>
    </row>
    <row r="53" spans="5:20" s="243" customFormat="1" ht="15" thickTop="1">
      <c r="E53" s="244" t="s">
        <v>41</v>
      </c>
      <c r="F53" s="245"/>
      <c r="G53" s="245"/>
      <c r="H53" s="245"/>
      <c r="I53" s="245"/>
      <c r="J53" s="245"/>
      <c r="K53" s="245"/>
      <c r="L53" s="245"/>
      <c r="M53" s="245"/>
      <c r="N53" s="245"/>
      <c r="O53" s="245"/>
      <c r="P53" s="245"/>
      <c r="Q53" s="245"/>
      <c r="R53" s="245"/>
      <c r="S53" s="241"/>
      <c r="T53" s="242"/>
    </row>
    <row r="54" spans="5:20" s="243" customFormat="1" ht="14.25">
      <c r="E54" s="244" t="s">
        <v>42</v>
      </c>
      <c r="F54" s="245"/>
      <c r="G54" s="245"/>
      <c r="H54" s="245"/>
      <c r="I54" s="245"/>
      <c r="J54" s="245"/>
      <c r="K54" s="245"/>
      <c r="L54" s="245"/>
      <c r="M54" s="245"/>
      <c r="N54" s="245"/>
      <c r="O54" s="245"/>
      <c r="P54" s="245"/>
      <c r="Q54" s="245"/>
      <c r="R54" s="245"/>
    </row>
    <row r="55" spans="5:20" s="243" customFormat="1" ht="28.5" customHeight="1">
      <c r="E55" s="244"/>
      <c r="F55" s="245"/>
      <c r="G55" s="245"/>
      <c r="H55" s="245"/>
      <c r="I55" s="245"/>
      <c r="J55" s="245"/>
      <c r="K55" s="245"/>
      <c r="L55" s="245"/>
      <c r="M55" s="245"/>
      <c r="N55" s="245"/>
      <c r="O55" s="245"/>
      <c r="P55" s="245"/>
      <c r="Q55" s="245"/>
      <c r="R55" s="245"/>
    </row>
    <row r="56" spans="5:20" s="243" customFormat="1" ht="14.25">
      <c r="E56" s="244"/>
      <c r="F56" s="245"/>
      <c r="G56" s="245"/>
      <c r="H56" s="245"/>
      <c r="I56" s="245"/>
      <c r="J56" s="245"/>
      <c r="K56" s="245"/>
      <c r="L56" s="245"/>
      <c r="M56" s="245"/>
      <c r="N56" s="245"/>
      <c r="O56" s="245"/>
      <c r="P56" s="245"/>
      <c r="Q56" s="245"/>
      <c r="R56" s="245"/>
    </row>
    <row r="57" spans="5:20" s="243" customFormat="1" ht="14.25">
      <c r="E57" s="246" t="s">
        <v>109</v>
      </c>
      <c r="F57" s="247"/>
      <c r="G57" s="247"/>
      <c r="H57" s="248" t="s">
        <v>144</v>
      </c>
      <c r="I57" s="249"/>
      <c r="J57" s="248"/>
      <c r="K57" s="249"/>
      <c r="L57" s="249"/>
      <c r="M57" s="249"/>
      <c r="N57" s="249"/>
      <c r="O57" s="250" t="s">
        <v>99</v>
      </c>
      <c r="P57" s="249"/>
      <c r="Q57" s="249"/>
      <c r="R57" s="249"/>
      <c r="S57" s="251"/>
      <c r="T57" s="251"/>
    </row>
    <row r="58" spans="5:20" ht="21" customHeight="1">
      <c r="E58" s="252" t="s">
        <v>145</v>
      </c>
      <c r="F58" s="253"/>
      <c r="G58" s="247"/>
      <c r="H58" s="403" t="s">
        <v>146</v>
      </c>
      <c r="I58" s="403"/>
      <c r="J58" s="403"/>
      <c r="K58" s="254"/>
      <c r="L58" s="254"/>
      <c r="M58" s="254"/>
      <c r="N58" s="254"/>
      <c r="O58" s="250" t="s">
        <v>147</v>
      </c>
      <c r="P58" s="255"/>
      <c r="Q58" s="255"/>
      <c r="R58" s="256"/>
      <c r="S58" s="257"/>
      <c r="T58" s="257"/>
    </row>
    <row r="59" spans="5:20" ht="42.75" customHeight="1">
      <c r="E59" s="404" t="s">
        <v>148</v>
      </c>
      <c r="F59" s="404"/>
      <c r="G59" s="404"/>
      <c r="H59" s="403" t="s">
        <v>149</v>
      </c>
      <c r="I59" s="403"/>
      <c r="J59" s="403"/>
      <c r="K59" s="258"/>
      <c r="L59" s="258"/>
      <c r="M59" s="258"/>
      <c r="N59" s="255"/>
      <c r="O59" s="405" t="s">
        <v>150</v>
      </c>
      <c r="P59" s="404"/>
      <c r="Q59" s="404"/>
      <c r="R59" s="404"/>
      <c r="S59" s="257"/>
      <c r="T59" s="257"/>
    </row>
    <row r="60" spans="5:20">
      <c r="F60" s="257"/>
      <c r="G60" s="257"/>
      <c r="H60" s="257"/>
      <c r="I60" s="257"/>
      <c r="J60" s="257"/>
      <c r="K60" s="257"/>
      <c r="L60" s="257"/>
      <c r="M60" s="257"/>
      <c r="N60" s="257"/>
      <c r="O60" s="257"/>
      <c r="P60" s="257"/>
      <c r="Q60" s="257"/>
      <c r="R60" s="257"/>
    </row>
    <row r="61" spans="5:20">
      <c r="F61" s="257"/>
      <c r="G61" s="257"/>
      <c r="H61" s="257"/>
      <c r="I61" s="257"/>
      <c r="J61" s="257"/>
      <c r="K61" s="257"/>
      <c r="L61" s="257"/>
      <c r="M61" s="257"/>
      <c r="N61" s="257"/>
      <c r="O61" s="257"/>
      <c r="P61" s="257"/>
      <c r="Q61" s="257"/>
      <c r="R61" s="257"/>
    </row>
    <row r="62" spans="5:20">
      <c r="F62" s="257"/>
      <c r="G62" s="257"/>
      <c r="H62" s="257"/>
      <c r="I62" s="257"/>
      <c r="J62" s="257"/>
      <c r="K62" s="257"/>
      <c r="L62" s="257"/>
      <c r="M62" s="257"/>
      <c r="N62" s="257"/>
      <c r="O62" s="257"/>
      <c r="P62" s="257"/>
      <c r="Q62" s="257"/>
      <c r="R62" s="257"/>
    </row>
    <row r="63" spans="5:20">
      <c r="F63" s="257"/>
      <c r="G63" s="257"/>
      <c r="H63" s="257"/>
      <c r="I63" s="257"/>
      <c r="J63" s="257"/>
      <c r="K63" s="257"/>
      <c r="L63" s="257"/>
      <c r="M63" s="257"/>
      <c r="N63" s="257"/>
      <c r="O63" s="257"/>
      <c r="P63" s="257"/>
      <c r="Q63" s="257"/>
      <c r="R63" s="257"/>
    </row>
    <row r="64" spans="5:20">
      <c r="F64" s="257"/>
      <c r="G64" s="257"/>
      <c r="H64" s="257"/>
      <c r="I64" s="257"/>
      <c r="J64" s="257"/>
      <c r="K64" s="257"/>
      <c r="L64" s="257"/>
      <c r="M64" s="257"/>
      <c r="N64" s="257"/>
      <c r="O64" s="257"/>
      <c r="P64" s="257"/>
      <c r="Q64" s="257"/>
      <c r="R64" s="257"/>
    </row>
    <row r="65" spans="6:18">
      <c r="F65" s="257"/>
      <c r="G65" s="257"/>
      <c r="H65" s="257"/>
      <c r="I65" s="257"/>
      <c r="J65" s="257"/>
      <c r="K65" s="257"/>
      <c r="L65" s="257"/>
      <c r="M65" s="257"/>
      <c r="N65" s="257"/>
      <c r="O65" s="257"/>
      <c r="P65" s="257"/>
      <c r="Q65" s="257"/>
      <c r="R65" s="257"/>
    </row>
    <row r="66" spans="6:18">
      <c r="F66" s="257"/>
      <c r="G66" s="257"/>
      <c r="H66" s="257"/>
      <c r="I66" s="257"/>
      <c r="J66" s="257"/>
      <c r="K66" s="257"/>
      <c r="L66" s="257"/>
      <c r="M66" s="257"/>
      <c r="N66" s="257"/>
      <c r="O66" s="257"/>
      <c r="P66" s="257"/>
      <c r="Q66" s="257"/>
      <c r="R66" s="257"/>
    </row>
    <row r="67" spans="6:18">
      <c r="F67" s="257"/>
      <c r="G67" s="257"/>
      <c r="H67" s="257"/>
      <c r="I67" s="257"/>
      <c r="J67" s="257"/>
      <c r="K67" s="257"/>
      <c r="L67" s="257"/>
      <c r="M67" s="257"/>
      <c r="N67" s="257"/>
      <c r="O67" s="257"/>
      <c r="P67" s="257"/>
      <c r="Q67" s="257"/>
      <c r="R67" s="257"/>
    </row>
    <row r="68" spans="6:18">
      <c r="F68" s="257"/>
      <c r="G68" s="257"/>
      <c r="H68" s="257"/>
      <c r="I68" s="257"/>
      <c r="J68" s="257"/>
      <c r="K68" s="257"/>
      <c r="L68" s="257"/>
      <c r="M68" s="257"/>
      <c r="N68" s="257"/>
      <c r="O68" s="257"/>
      <c r="P68" s="257"/>
      <c r="Q68" s="257"/>
      <c r="R68" s="257"/>
    </row>
    <row r="69" spans="6:18">
      <c r="F69" s="257"/>
      <c r="G69" s="257"/>
      <c r="H69" s="257"/>
      <c r="I69" s="257"/>
      <c r="J69" s="257"/>
      <c r="K69" s="257"/>
      <c r="L69" s="257"/>
      <c r="M69" s="257"/>
      <c r="N69" s="257"/>
      <c r="O69" s="257"/>
      <c r="P69" s="257"/>
      <c r="Q69" s="257"/>
      <c r="R69" s="257"/>
    </row>
    <row r="70" spans="6:18">
      <c r="F70" s="257"/>
      <c r="G70" s="257"/>
      <c r="H70" s="257"/>
      <c r="I70" s="257"/>
      <c r="J70" s="257"/>
      <c r="K70" s="257"/>
      <c r="L70" s="257"/>
      <c r="M70" s="257"/>
      <c r="N70" s="257"/>
      <c r="O70" s="257"/>
      <c r="P70" s="257"/>
      <c r="Q70" s="257"/>
      <c r="R70" s="257"/>
    </row>
    <row r="71" spans="6:18">
      <c r="F71" s="257"/>
      <c r="G71" s="257"/>
      <c r="H71" s="257"/>
      <c r="I71" s="257"/>
      <c r="J71" s="257"/>
      <c r="K71" s="257"/>
      <c r="L71" s="257"/>
      <c r="M71" s="257"/>
      <c r="N71" s="257"/>
      <c r="O71" s="257"/>
      <c r="P71" s="257"/>
      <c r="Q71" s="257"/>
      <c r="R71" s="257"/>
    </row>
    <row r="72" spans="6:18">
      <c r="F72" s="257"/>
      <c r="G72" s="257"/>
      <c r="H72" s="257"/>
      <c r="I72" s="257"/>
      <c r="J72" s="257"/>
      <c r="K72" s="257"/>
      <c r="L72" s="257"/>
      <c r="M72" s="257"/>
      <c r="N72" s="257"/>
      <c r="O72" s="257"/>
      <c r="P72" s="257"/>
      <c r="Q72" s="257"/>
      <c r="R72" s="257"/>
    </row>
    <row r="73" spans="6:18">
      <c r="F73" s="257"/>
      <c r="G73" s="257"/>
      <c r="H73" s="257"/>
      <c r="I73" s="257"/>
      <c r="J73" s="257"/>
      <c r="K73" s="257"/>
      <c r="L73" s="257"/>
      <c r="M73" s="257"/>
      <c r="N73" s="257"/>
      <c r="O73" s="257"/>
      <c r="P73" s="257"/>
      <c r="Q73" s="257"/>
      <c r="R73" s="257"/>
    </row>
    <row r="74" spans="6:18">
      <c r="F74" s="257"/>
      <c r="G74" s="257"/>
      <c r="H74" s="257"/>
      <c r="I74" s="257"/>
      <c r="J74" s="257"/>
      <c r="K74" s="257"/>
      <c r="L74" s="257"/>
      <c r="M74" s="257"/>
      <c r="N74" s="257"/>
      <c r="O74" s="257"/>
      <c r="P74" s="257"/>
      <c r="Q74" s="257"/>
      <c r="R74" s="257"/>
    </row>
    <row r="75" spans="6:18">
      <c r="F75" s="257"/>
      <c r="G75" s="257"/>
      <c r="H75" s="257"/>
      <c r="I75" s="257"/>
      <c r="J75" s="257"/>
      <c r="K75" s="257"/>
      <c r="L75" s="257"/>
      <c r="M75" s="257"/>
      <c r="N75" s="257"/>
      <c r="O75" s="257"/>
      <c r="P75" s="257"/>
      <c r="Q75" s="257"/>
      <c r="R75" s="257"/>
    </row>
    <row r="76" spans="6:18">
      <c r="F76" s="257"/>
      <c r="G76" s="257"/>
      <c r="H76" s="257"/>
      <c r="I76" s="257"/>
      <c r="J76" s="257"/>
      <c r="K76" s="257"/>
      <c r="L76" s="257"/>
      <c r="M76" s="257"/>
      <c r="N76" s="257"/>
      <c r="O76" s="257"/>
      <c r="P76" s="257"/>
      <c r="Q76" s="257"/>
      <c r="R76" s="257"/>
    </row>
    <row r="77" spans="6:18">
      <c r="F77" s="257"/>
      <c r="G77" s="257"/>
      <c r="H77" s="257"/>
      <c r="I77" s="257"/>
      <c r="J77" s="257"/>
      <c r="K77" s="257"/>
      <c r="L77" s="257"/>
      <c r="M77" s="257"/>
      <c r="N77" s="257"/>
      <c r="O77" s="257"/>
      <c r="P77" s="257"/>
      <c r="Q77" s="257"/>
      <c r="R77" s="257"/>
    </row>
    <row r="78" spans="6:18">
      <c r="F78" s="257"/>
      <c r="G78" s="257"/>
      <c r="H78" s="257"/>
      <c r="I78" s="257"/>
      <c r="J78" s="257"/>
      <c r="K78" s="257"/>
      <c r="L78" s="257"/>
      <c r="M78" s="257"/>
      <c r="N78" s="257"/>
      <c r="O78" s="257"/>
      <c r="P78" s="257"/>
      <c r="Q78" s="257"/>
      <c r="R78" s="257"/>
    </row>
    <row r="79" spans="6:18">
      <c r="F79" s="257"/>
      <c r="G79" s="257"/>
      <c r="H79" s="257"/>
      <c r="I79" s="257"/>
      <c r="J79" s="257"/>
      <c r="K79" s="257"/>
      <c r="L79" s="257"/>
      <c r="M79" s="257"/>
      <c r="N79" s="257"/>
      <c r="O79" s="257"/>
      <c r="P79" s="257"/>
      <c r="Q79" s="257"/>
      <c r="R79" s="257"/>
    </row>
    <row r="80" spans="6:18">
      <c r="F80" s="257"/>
      <c r="G80" s="257"/>
      <c r="H80" s="257"/>
      <c r="I80" s="257"/>
      <c r="J80" s="257"/>
      <c r="K80" s="257"/>
      <c r="L80" s="257"/>
      <c r="M80" s="257"/>
      <c r="N80" s="257"/>
      <c r="O80" s="257"/>
      <c r="P80" s="257"/>
      <c r="Q80" s="257"/>
      <c r="R80" s="257"/>
    </row>
    <row r="81" spans="6:18">
      <c r="F81" s="257"/>
      <c r="G81" s="257"/>
      <c r="H81" s="257"/>
      <c r="I81" s="257"/>
      <c r="J81" s="257"/>
      <c r="K81" s="257"/>
      <c r="L81" s="257"/>
      <c r="M81" s="257"/>
      <c r="N81" s="257"/>
      <c r="O81" s="257"/>
      <c r="P81" s="257"/>
      <c r="Q81" s="257"/>
      <c r="R81" s="257"/>
    </row>
    <row r="82" spans="6:18">
      <c r="F82" s="257"/>
      <c r="G82" s="257"/>
      <c r="H82" s="257"/>
      <c r="I82" s="257"/>
      <c r="J82" s="257"/>
      <c r="K82" s="257"/>
      <c r="L82" s="257"/>
      <c r="M82" s="257"/>
      <c r="N82" s="257"/>
      <c r="O82" s="257"/>
      <c r="P82" s="257"/>
      <c r="Q82" s="257"/>
      <c r="R82" s="257"/>
    </row>
    <row r="83" spans="6:18">
      <c r="F83" s="257"/>
      <c r="G83" s="257"/>
      <c r="H83" s="257"/>
      <c r="I83" s="257"/>
      <c r="J83" s="257"/>
      <c r="K83" s="257"/>
      <c r="L83" s="257"/>
      <c r="M83" s="257"/>
      <c r="N83" s="257"/>
      <c r="O83" s="257"/>
      <c r="P83" s="257"/>
      <c r="Q83" s="257"/>
      <c r="R83" s="257"/>
    </row>
    <row r="84" spans="6:18">
      <c r="F84" s="257"/>
      <c r="G84" s="257"/>
      <c r="H84" s="257"/>
      <c r="I84" s="257"/>
      <c r="J84" s="257"/>
      <c r="K84" s="257"/>
      <c r="L84" s="257"/>
      <c r="M84" s="257"/>
      <c r="N84" s="257"/>
      <c r="O84" s="257"/>
      <c r="P84" s="257"/>
      <c r="Q84" s="257"/>
      <c r="R84" s="257"/>
    </row>
    <row r="85" spans="6:18">
      <c r="F85" s="257"/>
      <c r="G85" s="257"/>
      <c r="H85" s="257"/>
      <c r="I85" s="257"/>
      <c r="J85" s="257"/>
      <c r="K85" s="257"/>
      <c r="L85" s="257"/>
      <c r="M85" s="257"/>
      <c r="N85" s="257"/>
      <c r="O85" s="257"/>
      <c r="P85" s="257"/>
      <c r="Q85" s="257"/>
      <c r="R85" s="257"/>
    </row>
    <row r="86" spans="6:18">
      <c r="F86" s="257"/>
      <c r="G86" s="257"/>
      <c r="H86" s="257"/>
      <c r="I86" s="257"/>
      <c r="J86" s="257"/>
      <c r="K86" s="257"/>
      <c r="L86" s="257"/>
      <c r="M86" s="257"/>
      <c r="N86" s="257"/>
      <c r="O86" s="257"/>
      <c r="P86" s="257"/>
      <c r="Q86" s="257"/>
      <c r="R86" s="257"/>
    </row>
    <row r="87" spans="6:18">
      <c r="F87" s="257"/>
      <c r="G87" s="257"/>
      <c r="H87" s="257"/>
      <c r="I87" s="257"/>
      <c r="J87" s="257"/>
      <c r="K87" s="257"/>
      <c r="L87" s="257"/>
      <c r="M87" s="257"/>
      <c r="N87" s="257"/>
      <c r="O87" s="257"/>
      <c r="P87" s="257"/>
      <c r="Q87" s="257"/>
      <c r="R87" s="257"/>
    </row>
    <row r="88" spans="6:18">
      <c r="F88" s="257"/>
      <c r="G88" s="257"/>
      <c r="H88" s="257"/>
      <c r="I88" s="257"/>
      <c r="J88" s="257"/>
      <c r="K88" s="257"/>
      <c r="L88" s="257"/>
      <c r="M88" s="257"/>
      <c r="N88" s="257"/>
      <c r="O88" s="257"/>
      <c r="P88" s="257"/>
      <c r="Q88" s="257"/>
      <c r="R88" s="257"/>
    </row>
    <row r="89" spans="6:18">
      <c r="F89" s="257"/>
      <c r="G89" s="257"/>
      <c r="H89" s="257"/>
      <c r="I89" s="257"/>
      <c r="J89" s="257"/>
      <c r="K89" s="257"/>
      <c r="L89" s="257"/>
      <c r="M89" s="257"/>
      <c r="N89" s="257"/>
      <c r="O89" s="257"/>
      <c r="P89" s="257"/>
      <c r="Q89" s="257"/>
      <c r="R89" s="257"/>
    </row>
    <row r="90" spans="6:18">
      <c r="F90" s="257"/>
      <c r="G90" s="257"/>
      <c r="H90" s="257"/>
      <c r="I90" s="257"/>
      <c r="J90" s="257"/>
      <c r="K90" s="257"/>
      <c r="L90" s="257"/>
      <c r="M90" s="257"/>
      <c r="N90" s="257"/>
      <c r="O90" s="257"/>
      <c r="P90" s="257"/>
      <c r="Q90" s="257"/>
      <c r="R90" s="257"/>
    </row>
    <row r="91" spans="6:18">
      <c r="F91" s="257"/>
      <c r="G91" s="257"/>
      <c r="H91" s="257"/>
      <c r="I91" s="257"/>
      <c r="J91" s="257"/>
      <c r="K91" s="257"/>
      <c r="L91" s="257"/>
      <c r="M91" s="257"/>
      <c r="N91" s="257"/>
      <c r="O91" s="257"/>
      <c r="P91" s="257"/>
      <c r="Q91" s="257"/>
      <c r="R91" s="257"/>
    </row>
    <row r="92" spans="6:18">
      <c r="F92" s="257"/>
      <c r="G92" s="257"/>
      <c r="H92" s="257"/>
      <c r="I92" s="257"/>
      <c r="J92" s="257"/>
      <c r="K92" s="257"/>
      <c r="L92" s="257"/>
      <c r="M92" s="257"/>
      <c r="N92" s="257"/>
      <c r="O92" s="257"/>
      <c r="P92" s="257"/>
      <c r="Q92" s="257"/>
      <c r="R92" s="257"/>
    </row>
    <row r="93" spans="6:18">
      <c r="F93" s="257"/>
      <c r="G93" s="257"/>
      <c r="H93" s="257"/>
      <c r="I93" s="257"/>
      <c r="J93" s="257"/>
      <c r="K93" s="257"/>
      <c r="L93" s="257"/>
      <c r="M93" s="257"/>
      <c r="N93" s="257"/>
      <c r="O93" s="257"/>
      <c r="P93" s="257"/>
      <c r="Q93" s="257"/>
      <c r="R93" s="257"/>
    </row>
    <row r="94" spans="6:18">
      <c r="F94" s="257"/>
      <c r="G94" s="257"/>
      <c r="H94" s="257"/>
      <c r="I94" s="257"/>
      <c r="J94" s="257"/>
      <c r="K94" s="257"/>
      <c r="L94" s="257"/>
      <c r="M94" s="257"/>
      <c r="N94" s="257"/>
      <c r="O94" s="257"/>
      <c r="P94" s="257"/>
      <c r="Q94" s="257"/>
      <c r="R94" s="257"/>
    </row>
    <row r="95" spans="6:18">
      <c r="F95" s="257"/>
      <c r="G95" s="257"/>
      <c r="H95" s="257"/>
      <c r="I95" s="257"/>
      <c r="J95" s="257"/>
      <c r="K95" s="257"/>
      <c r="L95" s="257"/>
      <c r="M95" s="257"/>
      <c r="N95" s="257"/>
      <c r="O95" s="257"/>
      <c r="P95" s="257"/>
      <c r="Q95" s="257"/>
      <c r="R95" s="257"/>
    </row>
    <row r="96" spans="6:18">
      <c r="F96" s="257"/>
      <c r="G96" s="257"/>
      <c r="H96" s="257"/>
      <c r="I96" s="257"/>
      <c r="J96" s="257"/>
      <c r="K96" s="257"/>
      <c r="L96" s="257"/>
      <c r="M96" s="257"/>
      <c r="N96" s="257"/>
      <c r="O96" s="257"/>
      <c r="P96" s="257"/>
      <c r="Q96" s="257"/>
      <c r="R96" s="257"/>
    </row>
    <row r="97" spans="6:18">
      <c r="F97" s="257"/>
      <c r="G97" s="257"/>
      <c r="H97" s="257"/>
      <c r="I97" s="257"/>
      <c r="J97" s="257"/>
      <c r="K97" s="257"/>
      <c r="L97" s="257"/>
      <c r="M97" s="257"/>
      <c r="N97" s="257"/>
      <c r="O97" s="257"/>
      <c r="P97" s="257"/>
      <c r="Q97" s="257"/>
      <c r="R97" s="257"/>
    </row>
    <row r="98" spans="6:18">
      <c r="F98" s="257"/>
      <c r="G98" s="257"/>
      <c r="H98" s="257"/>
      <c r="I98" s="257"/>
      <c r="J98" s="257"/>
      <c r="K98" s="257"/>
      <c r="L98" s="257"/>
      <c r="M98" s="257"/>
      <c r="N98" s="257"/>
      <c r="O98" s="257"/>
      <c r="P98" s="257"/>
      <c r="Q98" s="257"/>
      <c r="R98" s="257"/>
    </row>
    <row r="99" spans="6:18">
      <c r="F99" s="257"/>
      <c r="G99" s="257"/>
      <c r="H99" s="257"/>
      <c r="I99" s="257"/>
      <c r="J99" s="257"/>
      <c r="K99" s="257"/>
      <c r="L99" s="257"/>
      <c r="M99" s="257"/>
      <c r="N99" s="257"/>
      <c r="O99" s="257"/>
      <c r="P99" s="257"/>
      <c r="Q99" s="257"/>
      <c r="R99" s="257"/>
    </row>
    <row r="100" spans="6:18">
      <c r="F100" s="257"/>
      <c r="G100" s="257"/>
      <c r="H100" s="257"/>
      <c r="I100" s="257"/>
      <c r="J100" s="257"/>
      <c r="K100" s="257"/>
      <c r="L100" s="257"/>
      <c r="M100" s="257"/>
      <c r="N100" s="257"/>
      <c r="O100" s="257"/>
      <c r="P100" s="257"/>
      <c r="Q100" s="257"/>
      <c r="R100" s="257"/>
    </row>
    <row r="101" spans="6:18">
      <c r="F101" s="257"/>
      <c r="G101" s="257"/>
      <c r="H101" s="257"/>
      <c r="I101" s="257"/>
      <c r="J101" s="257"/>
      <c r="K101" s="257"/>
      <c r="L101" s="257"/>
      <c r="M101" s="257"/>
      <c r="N101" s="257"/>
      <c r="O101" s="257"/>
      <c r="P101" s="257"/>
      <c r="Q101" s="257"/>
      <c r="R101" s="257"/>
    </row>
    <row r="102" spans="6:18">
      <c r="F102" s="257"/>
      <c r="G102" s="257"/>
      <c r="H102" s="257"/>
      <c r="I102" s="257"/>
      <c r="J102" s="257"/>
      <c r="K102" s="257"/>
      <c r="L102" s="257"/>
      <c r="M102" s="257"/>
      <c r="N102" s="257"/>
      <c r="O102" s="257"/>
      <c r="P102" s="257"/>
      <c r="Q102" s="257"/>
      <c r="R102" s="257"/>
    </row>
    <row r="103" spans="6:18">
      <c r="F103" s="257"/>
      <c r="G103" s="257"/>
      <c r="H103" s="257"/>
      <c r="I103" s="257"/>
      <c r="J103" s="257"/>
      <c r="K103" s="257"/>
      <c r="L103" s="257"/>
      <c r="M103" s="257"/>
      <c r="N103" s="257"/>
      <c r="O103" s="257"/>
      <c r="P103" s="257"/>
      <c r="Q103" s="257"/>
      <c r="R103" s="257"/>
    </row>
  </sheetData>
  <mergeCells count="5">
    <mergeCell ref="P5:R6"/>
    <mergeCell ref="H58:J58"/>
    <mergeCell ref="E59:G59"/>
    <mergeCell ref="H59:J59"/>
    <mergeCell ref="O59:R59"/>
  </mergeCells>
  <printOptions horizontalCentered="1" verticalCentered="1"/>
  <pageMargins left="0.39370078740157483" right="0.27559055118110237" top="0.59055118110236227" bottom="0.39370078740157483" header="0" footer="0"/>
  <pageSetup scale="4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A729"/>
    <pageSetUpPr fitToPage="1"/>
  </sheetPr>
  <dimension ref="A2:S104"/>
  <sheetViews>
    <sheetView showGridLines="0" view="pageBreakPreview" zoomScale="70" zoomScaleSheetLayoutView="70" workbookViewId="0">
      <selection activeCell="E4" sqref="E4"/>
    </sheetView>
  </sheetViews>
  <sheetFormatPr baseColWidth="10" defaultRowHeight="12.75"/>
  <cols>
    <col min="1" max="4" width="3" style="2" customWidth="1"/>
    <col min="5" max="5" width="42.7109375" style="2" customWidth="1"/>
    <col min="6" max="17" width="15.28515625" style="2" bestFit="1" customWidth="1"/>
    <col min="18" max="18" width="17.140625" style="2" customWidth="1"/>
    <col min="19" max="16384" width="11.42578125" style="2"/>
  </cols>
  <sheetData>
    <row r="2" spans="1:19" ht="92.25">
      <c r="E2" s="138" t="s">
        <v>108</v>
      </c>
    </row>
    <row r="3" spans="1:19" s="1" customFormat="1" ht="21.75">
      <c r="E3" s="60"/>
      <c r="F3" s="61"/>
      <c r="G3" s="61"/>
      <c r="H3" s="61"/>
      <c r="I3" s="61"/>
      <c r="J3" s="61"/>
      <c r="K3" s="61"/>
      <c r="L3" s="61"/>
      <c r="M3" s="61"/>
      <c r="N3" s="61"/>
      <c r="O3" s="61"/>
    </row>
    <row r="4" spans="1:19" s="1" customFormat="1" ht="19.5">
      <c r="E4" s="9" t="s">
        <v>113</v>
      </c>
      <c r="F4" s="61"/>
      <c r="G4" s="9"/>
      <c r="H4" s="61"/>
      <c r="I4" s="61"/>
      <c r="J4" s="61"/>
      <c r="K4" s="61"/>
      <c r="L4" s="61"/>
      <c r="M4" s="61"/>
      <c r="N4" s="61"/>
      <c r="O4" s="61"/>
    </row>
    <row r="5" spans="1:19" s="1" customFormat="1" ht="19.5">
      <c r="E5" s="62" t="s">
        <v>57</v>
      </c>
      <c r="F5" s="61"/>
      <c r="G5" s="61"/>
      <c r="H5" s="61"/>
      <c r="I5" s="61"/>
      <c r="J5" s="61"/>
      <c r="K5" s="61"/>
      <c r="L5" s="61"/>
      <c r="M5" s="61"/>
      <c r="N5" s="61"/>
      <c r="O5" s="61"/>
      <c r="P5" s="406" t="s">
        <v>63</v>
      </c>
      <c r="Q5" s="406"/>
    </row>
    <row r="6" spans="1:19" s="1" customFormat="1" ht="19.5">
      <c r="E6" s="62" t="s">
        <v>72</v>
      </c>
      <c r="F6" s="61"/>
      <c r="G6" s="61"/>
      <c r="H6" s="61"/>
      <c r="I6" s="61"/>
      <c r="J6" s="61"/>
      <c r="K6" s="61"/>
      <c r="L6" s="61"/>
      <c r="M6" s="61"/>
      <c r="N6" s="61"/>
      <c r="O6" s="61"/>
      <c r="P6" s="406"/>
      <c r="Q6" s="406"/>
    </row>
    <row r="7" spans="1:19" ht="15.75" customHeight="1">
      <c r="E7" s="62" t="s">
        <v>73</v>
      </c>
      <c r="F7" s="63"/>
      <c r="G7" s="63"/>
      <c r="H7" s="63"/>
      <c r="I7" s="63"/>
      <c r="J7" s="63"/>
      <c r="K7" s="63"/>
      <c r="L7" s="63"/>
      <c r="M7" s="63"/>
      <c r="N7" s="63"/>
      <c r="O7" s="63"/>
      <c r="P7" s="63"/>
      <c r="Q7" s="63"/>
    </row>
    <row r="8" spans="1:19" ht="15.75" customHeight="1">
      <c r="E8" s="62" t="s">
        <v>74</v>
      </c>
      <c r="F8" s="63"/>
      <c r="G8" s="63"/>
      <c r="H8" s="63"/>
      <c r="I8" s="63"/>
      <c r="J8" s="63"/>
      <c r="K8" s="63"/>
      <c r="L8" s="63"/>
      <c r="M8" s="63"/>
      <c r="N8" s="63"/>
      <c r="O8" s="63"/>
      <c r="P8" s="63"/>
      <c r="Q8" s="63"/>
    </row>
    <row r="9" spans="1:19" ht="6" customHeight="1" thickBot="1">
      <c r="E9" s="64"/>
      <c r="F9" s="63"/>
      <c r="G9" s="63"/>
      <c r="H9" s="63"/>
      <c r="I9" s="63"/>
      <c r="J9" s="63"/>
      <c r="K9" s="63"/>
      <c r="L9" s="63"/>
      <c r="M9" s="63"/>
      <c r="N9" s="63"/>
      <c r="O9" s="63"/>
      <c r="P9" s="63"/>
      <c r="Q9" s="63"/>
    </row>
    <row r="10" spans="1:19" ht="31.5" customHeight="1" thickTop="1" thickBot="1">
      <c r="A10" s="2" t="s">
        <v>105</v>
      </c>
      <c r="E10" s="53"/>
      <c r="F10" s="53" t="s">
        <v>0</v>
      </c>
      <c r="G10" s="53" t="str">
        <f>CONCATENATE($F$11,$A$10,G11)</f>
        <v>Enero-Febrero</v>
      </c>
      <c r="H10" s="53" t="str">
        <f t="shared" ref="H10:Q10" si="0">CONCATENATE($F$11,$A$10,H11)</f>
        <v>Enero-Marzo</v>
      </c>
      <c r="I10" s="53" t="str">
        <f t="shared" si="0"/>
        <v>Enero-Abril</v>
      </c>
      <c r="J10" s="53" t="str">
        <f t="shared" si="0"/>
        <v>Enero-Mayo</v>
      </c>
      <c r="K10" s="53" t="str">
        <f t="shared" si="0"/>
        <v>Enero-Junio</v>
      </c>
      <c r="L10" s="53" t="str">
        <f t="shared" si="0"/>
        <v>Enero-Julio</v>
      </c>
      <c r="M10" s="53" t="str">
        <f t="shared" si="0"/>
        <v>Enero-Agosto</v>
      </c>
      <c r="N10" s="53" t="str">
        <f t="shared" si="0"/>
        <v>Enero-Septiembre</v>
      </c>
      <c r="O10" s="53" t="str">
        <f t="shared" si="0"/>
        <v>Enero-Octubre</v>
      </c>
      <c r="P10" s="53" t="str">
        <f t="shared" si="0"/>
        <v>Enero-Noviembre</v>
      </c>
      <c r="Q10" s="53" t="str">
        <f t="shared" si="0"/>
        <v>Enero-Diciembre</v>
      </c>
    </row>
    <row r="11" spans="1:19" s="39" customFormat="1" ht="29.25" hidden="1" customHeight="1" thickTop="1" thickBot="1">
      <c r="E11" s="53" t="s">
        <v>57</v>
      </c>
      <c r="F11" s="53" t="s">
        <v>0</v>
      </c>
      <c r="G11" s="53" t="s">
        <v>1</v>
      </c>
      <c r="H11" s="53" t="s">
        <v>2</v>
      </c>
      <c r="I11" s="53" t="s">
        <v>3</v>
      </c>
      <c r="J11" s="53" t="s">
        <v>4</v>
      </c>
      <c r="K11" s="53" t="s">
        <v>5</v>
      </c>
      <c r="L11" s="53" t="s">
        <v>6</v>
      </c>
      <c r="M11" s="53" t="s">
        <v>7</v>
      </c>
      <c r="N11" s="53" t="s">
        <v>8</v>
      </c>
      <c r="O11" s="53" t="s">
        <v>9</v>
      </c>
      <c r="P11" s="53" t="s">
        <v>10</v>
      </c>
      <c r="Q11" s="53" t="s">
        <v>11</v>
      </c>
    </row>
    <row r="12" spans="1:19" s="39" customFormat="1" ht="29.25" customHeight="1" thickTop="1">
      <c r="E12" s="84" t="s">
        <v>97</v>
      </c>
      <c r="F12" s="85">
        <f>+F13+F48</f>
        <v>5268013.1099999994</v>
      </c>
      <c r="G12" s="85">
        <f t="shared" ref="G12:Q12" si="1">+G13+G48</f>
        <v>12569166.829999998</v>
      </c>
      <c r="H12" s="85">
        <f t="shared" si="1"/>
        <v>19393829.68</v>
      </c>
      <c r="I12" s="85">
        <f t="shared" si="1"/>
        <v>26334849.120000001</v>
      </c>
      <c r="J12" s="85">
        <f t="shared" si="1"/>
        <v>35124634.700000003</v>
      </c>
      <c r="K12" s="85">
        <f t="shared" si="1"/>
        <v>42020790.590000004</v>
      </c>
      <c r="L12" s="85">
        <f t="shared" si="1"/>
        <v>42020790.590000004</v>
      </c>
      <c r="M12" s="85">
        <f t="shared" si="1"/>
        <v>42020790.590000004</v>
      </c>
      <c r="N12" s="85">
        <f t="shared" si="1"/>
        <v>42020790.590000004</v>
      </c>
      <c r="O12" s="85">
        <f t="shared" si="1"/>
        <v>42020790.590000004</v>
      </c>
      <c r="P12" s="85">
        <f t="shared" si="1"/>
        <v>42020790.590000004</v>
      </c>
      <c r="Q12" s="85">
        <f t="shared" si="1"/>
        <v>42020790.590000004</v>
      </c>
    </row>
    <row r="13" spans="1:19" s="39" customFormat="1" ht="29.25" customHeight="1">
      <c r="E13" s="59" t="s">
        <v>86</v>
      </c>
      <c r="F13" s="86">
        <f>+F14+F34+F38+F45</f>
        <v>5268013.1099999994</v>
      </c>
      <c r="G13" s="86">
        <f t="shared" ref="G13:Q13" si="2">+G14+G34+G38+G45</f>
        <v>12569166.829999998</v>
      </c>
      <c r="H13" s="86">
        <f t="shared" si="2"/>
        <v>19393829.68</v>
      </c>
      <c r="I13" s="86">
        <f t="shared" si="2"/>
        <v>26334849.120000001</v>
      </c>
      <c r="J13" s="86">
        <f t="shared" si="2"/>
        <v>35124634.700000003</v>
      </c>
      <c r="K13" s="86">
        <f t="shared" si="2"/>
        <v>42020790.590000004</v>
      </c>
      <c r="L13" s="86">
        <f t="shared" si="2"/>
        <v>42020790.590000004</v>
      </c>
      <c r="M13" s="86">
        <f t="shared" si="2"/>
        <v>42020790.590000004</v>
      </c>
      <c r="N13" s="86">
        <f t="shared" si="2"/>
        <v>42020790.590000004</v>
      </c>
      <c r="O13" s="86">
        <f t="shared" si="2"/>
        <v>42020790.590000004</v>
      </c>
      <c r="P13" s="86">
        <f t="shared" si="2"/>
        <v>42020790.590000004</v>
      </c>
      <c r="Q13" s="86">
        <f t="shared" si="2"/>
        <v>42020790.590000004</v>
      </c>
    </row>
    <row r="14" spans="1:19" s="10" customFormat="1" ht="25.5" customHeight="1">
      <c r="E14" s="83" t="s">
        <v>87</v>
      </c>
      <c r="F14" s="104">
        <f>F16+F19+F22+F25+F29</f>
        <v>5268013.1099999994</v>
      </c>
      <c r="G14" s="104">
        <f t="shared" ref="G14:Q14" si="3">G16+G19+G22+G25+G29</f>
        <v>10396888.829999998</v>
      </c>
      <c r="H14" s="104">
        <f t="shared" si="3"/>
        <v>15049273.679999998</v>
      </c>
      <c r="I14" s="104">
        <f t="shared" si="3"/>
        <v>19818015.120000001</v>
      </c>
      <c r="J14" s="104">
        <f t="shared" si="3"/>
        <v>25322522.700000003</v>
      </c>
      <c r="K14" s="104">
        <f t="shared" si="3"/>
        <v>30046400.59</v>
      </c>
      <c r="L14" s="104">
        <f t="shared" si="3"/>
        <v>30046400.59</v>
      </c>
      <c r="M14" s="104">
        <f t="shared" si="3"/>
        <v>30046400.59</v>
      </c>
      <c r="N14" s="104">
        <f t="shared" si="3"/>
        <v>30046400.59</v>
      </c>
      <c r="O14" s="104">
        <f t="shared" si="3"/>
        <v>30046400.59</v>
      </c>
      <c r="P14" s="104">
        <f t="shared" si="3"/>
        <v>30046400.59</v>
      </c>
      <c r="Q14" s="104">
        <f t="shared" si="3"/>
        <v>30046400.59</v>
      </c>
      <c r="R14" s="89"/>
      <c r="S14" s="89"/>
    </row>
    <row r="15" spans="1:19" s="10" customFormat="1" ht="25.5" customHeight="1">
      <c r="E15" s="65"/>
      <c r="F15" s="104"/>
      <c r="G15" s="104"/>
      <c r="H15" s="104"/>
      <c r="I15" s="104"/>
      <c r="J15" s="104"/>
      <c r="K15" s="104"/>
      <c r="L15" s="104"/>
      <c r="M15" s="104"/>
      <c r="N15" s="104"/>
      <c r="O15" s="104"/>
      <c r="P15" s="104"/>
      <c r="Q15" s="104"/>
      <c r="R15" s="89"/>
      <c r="S15" s="89"/>
    </row>
    <row r="16" spans="1:19" s="10" customFormat="1" ht="20.100000000000001" customHeight="1">
      <c r="E16" s="65" t="s">
        <v>14</v>
      </c>
      <c r="F16" s="105">
        <f>+' SPF-01'!F16</f>
        <v>0</v>
      </c>
      <c r="G16" s="105">
        <f>SUM(' SPF-01'!$F$16:G16)</f>
        <v>0</v>
      </c>
      <c r="H16" s="105">
        <f>SUM(' SPF-01'!$F$16:H16)</f>
        <v>0</v>
      </c>
      <c r="I16" s="105">
        <f>SUM(' SPF-01'!$F$16:I16)</f>
        <v>0</v>
      </c>
      <c r="J16" s="105">
        <f>SUM(' SPF-01'!$F$16:J16)</f>
        <v>0</v>
      </c>
      <c r="K16" s="105">
        <f>SUM(' SPF-01'!$F$16:K16)</f>
        <v>0</v>
      </c>
      <c r="L16" s="105">
        <f>SUM(' SPF-01'!$F$16:L16)</f>
        <v>0</v>
      </c>
      <c r="M16" s="105">
        <f>SUM(' SPF-01'!$F$16:M16)</f>
        <v>0</v>
      </c>
      <c r="N16" s="105">
        <f>SUM(' SPF-01'!$F$16:N16)</f>
        <v>0</v>
      </c>
      <c r="O16" s="105">
        <f>SUM(' SPF-01'!$F$16:O16)</f>
        <v>0</v>
      </c>
      <c r="P16" s="105">
        <f>SUM(' SPF-01'!$F$16:P16)</f>
        <v>0</v>
      </c>
      <c r="Q16" s="105">
        <f>SUM(' SPF-01'!$F$16:Q16)</f>
        <v>0</v>
      </c>
      <c r="R16" s="39"/>
      <c r="S16" s="39"/>
    </row>
    <row r="17" spans="5:19" s="10" customFormat="1" ht="20.100000000000001" customHeight="1">
      <c r="E17" s="65"/>
      <c r="F17" s="105"/>
      <c r="G17" s="105"/>
      <c r="H17" s="105"/>
      <c r="I17" s="105"/>
      <c r="J17" s="105"/>
      <c r="K17" s="105"/>
      <c r="L17" s="105"/>
      <c r="M17" s="105"/>
      <c r="N17" s="105"/>
      <c r="O17" s="105"/>
      <c r="P17" s="105"/>
      <c r="Q17" s="105"/>
      <c r="R17" s="39"/>
      <c r="S17" s="39"/>
    </row>
    <row r="18" spans="5:19" s="10" customFormat="1" ht="20.100000000000001" customHeight="1">
      <c r="E18" s="65"/>
      <c r="F18" s="106"/>
      <c r="G18" s="106"/>
      <c r="H18" s="106"/>
      <c r="I18" s="106"/>
      <c r="J18" s="106"/>
      <c r="K18" s="106"/>
      <c r="L18" s="106"/>
      <c r="M18" s="106"/>
      <c r="N18" s="106"/>
      <c r="O18" s="106"/>
      <c r="P18" s="106"/>
      <c r="Q18" s="106"/>
      <c r="R18" s="39"/>
      <c r="S18" s="39"/>
    </row>
    <row r="19" spans="5:19" s="10" customFormat="1" ht="20.100000000000001" customHeight="1">
      <c r="E19" s="65" t="s">
        <v>15</v>
      </c>
      <c r="F19" s="105">
        <f>+' SPF-01'!F18</f>
        <v>4887146.05</v>
      </c>
      <c r="G19" s="105">
        <f>SUM(' SPF-01'!$F$18:G18)</f>
        <v>9685245.6199999992</v>
      </c>
      <c r="H19" s="105">
        <f>SUM(' SPF-01'!$F$18:H18)</f>
        <v>13950921.479999999</v>
      </c>
      <c r="I19" s="105">
        <f>SUM(' SPF-01'!$F$18:I18)</f>
        <v>18359349.640000001</v>
      </c>
      <c r="J19" s="105">
        <f>SUM(' SPF-01'!$F$18:J18)</f>
        <v>22326191.52</v>
      </c>
      <c r="K19" s="105">
        <f>SUM(' SPF-01'!$F$18:K18)</f>
        <v>26625381.780000001</v>
      </c>
      <c r="L19" s="105">
        <f>SUM(' SPF-01'!$F$18:L18)</f>
        <v>26625381.780000001</v>
      </c>
      <c r="M19" s="105">
        <f>SUM(' SPF-01'!$F$18:M18)</f>
        <v>26625381.780000001</v>
      </c>
      <c r="N19" s="105">
        <f>SUM(' SPF-01'!$F$18:N18)</f>
        <v>26625381.780000001</v>
      </c>
      <c r="O19" s="105">
        <f>SUM(' SPF-01'!$F$18:O18)</f>
        <v>26625381.780000001</v>
      </c>
      <c r="P19" s="105">
        <f>SUM(' SPF-01'!$F$18:P18)</f>
        <v>26625381.780000001</v>
      </c>
      <c r="Q19" s="105">
        <f>SUM(' SPF-01'!$F$18:Q18)</f>
        <v>26625381.780000001</v>
      </c>
      <c r="R19" s="39"/>
      <c r="S19" s="39"/>
    </row>
    <row r="20" spans="5:19" s="10" customFormat="1" ht="20.100000000000001" customHeight="1">
      <c r="E20" s="65"/>
      <c r="F20" s="105"/>
      <c r="G20" s="105"/>
      <c r="H20" s="105"/>
      <c r="I20" s="105"/>
      <c r="J20" s="105"/>
      <c r="K20" s="105"/>
      <c r="L20" s="105"/>
      <c r="M20" s="105"/>
      <c r="N20" s="105"/>
      <c r="O20" s="105"/>
      <c r="P20" s="105"/>
      <c r="Q20" s="105"/>
      <c r="R20" s="39"/>
      <c r="S20" s="39"/>
    </row>
    <row r="21" spans="5:19" s="10" customFormat="1" ht="20.100000000000001" customHeight="1">
      <c r="E21" s="65"/>
      <c r="F21" s="106"/>
      <c r="G21" s="106"/>
      <c r="H21" s="106"/>
      <c r="I21" s="106"/>
      <c r="J21" s="106"/>
      <c r="K21" s="106"/>
      <c r="L21" s="106"/>
      <c r="M21" s="106"/>
      <c r="N21" s="106"/>
      <c r="O21" s="106"/>
      <c r="P21" s="106"/>
      <c r="Q21" s="106"/>
      <c r="R21" s="39"/>
      <c r="S21" s="39"/>
    </row>
    <row r="22" spans="5:19" s="10" customFormat="1" ht="20.100000000000001" customHeight="1">
      <c r="E22" s="66" t="s">
        <v>16</v>
      </c>
      <c r="F22" s="105">
        <f>+' SPF-01'!F24</f>
        <v>351057.38</v>
      </c>
      <c r="G22" s="105">
        <f>SUM(' SPF-01'!$F$24:G24)</f>
        <v>673232.7</v>
      </c>
      <c r="H22" s="105">
        <f>SUM(' SPF-01'!$F$24:H24)</f>
        <v>1050603.42</v>
      </c>
      <c r="I22" s="105">
        <f>SUM(' SPF-01'!$F$24:I24)</f>
        <v>1383544.0699999998</v>
      </c>
      <c r="J22" s="105">
        <f>SUM(' SPF-01'!$F$24:J24)</f>
        <v>1781882.2599999998</v>
      </c>
      <c r="K22" s="105">
        <f>SUM(' SPF-01'!$F$24:K24)</f>
        <v>2188867.8299999996</v>
      </c>
      <c r="L22" s="105">
        <f>SUM(' SPF-01'!$F$24:L24)</f>
        <v>2188867.8299999996</v>
      </c>
      <c r="M22" s="105">
        <f>SUM(' SPF-01'!$F$24:M24)</f>
        <v>2188867.8299999996</v>
      </c>
      <c r="N22" s="105">
        <f>SUM(' SPF-01'!$F$24:N24)</f>
        <v>2188867.8299999996</v>
      </c>
      <c r="O22" s="105">
        <f>SUM(' SPF-01'!$F$24:O24)</f>
        <v>2188867.8299999996</v>
      </c>
      <c r="P22" s="105">
        <f>SUM(' SPF-01'!$F$24:P24)</f>
        <v>2188867.8299999996</v>
      </c>
      <c r="Q22" s="105">
        <f>SUM(' SPF-01'!$F$24:Q24)</f>
        <v>2188867.8299999996</v>
      </c>
      <c r="R22" s="39"/>
      <c r="S22" s="39"/>
    </row>
    <row r="23" spans="5:19" s="10" customFormat="1" ht="20.100000000000001" customHeight="1">
      <c r="E23" s="66"/>
      <c r="F23" s="105" t="s">
        <v>104</v>
      </c>
      <c r="G23" s="105"/>
      <c r="H23" s="105"/>
      <c r="I23" s="105"/>
      <c r="J23" s="105"/>
      <c r="K23" s="105"/>
      <c r="L23" s="105"/>
      <c r="M23" s="105"/>
      <c r="N23" s="105"/>
      <c r="O23" s="105"/>
      <c r="P23" s="105"/>
      <c r="Q23" s="105"/>
      <c r="R23" s="39"/>
      <c r="S23" s="39"/>
    </row>
    <row r="24" spans="5:19" s="10" customFormat="1" ht="20.100000000000001" customHeight="1">
      <c r="E24" s="66"/>
      <c r="F24" s="106"/>
      <c r="G24" s="106"/>
      <c r="H24" s="106"/>
      <c r="I24" s="106"/>
      <c r="J24" s="106"/>
      <c r="K24" s="106"/>
      <c r="L24" s="106"/>
      <c r="M24" s="106"/>
      <c r="N24" s="106"/>
      <c r="O24" s="106"/>
      <c r="P24" s="106"/>
      <c r="Q24" s="106"/>
      <c r="R24" s="39"/>
      <c r="S24" s="39"/>
    </row>
    <row r="25" spans="5:19" s="10" customFormat="1" ht="20.100000000000001" customHeight="1">
      <c r="E25" s="65" t="s">
        <v>17</v>
      </c>
      <c r="F25" s="105">
        <f>+' SPF-01'!F27</f>
        <v>29809.68</v>
      </c>
      <c r="G25" s="105">
        <f>SUM(' SPF-01'!$F$27:G27)</f>
        <v>38410.51</v>
      </c>
      <c r="H25" s="105">
        <f>SUM(' SPF-01'!$F$27:H27)</f>
        <v>47748.78</v>
      </c>
      <c r="I25" s="105">
        <f>SUM(' SPF-01'!$F$27:I27)</f>
        <v>75121.41</v>
      </c>
      <c r="J25" s="105">
        <f>SUM(' SPF-01'!$F$27:J27)</f>
        <v>1214448.92</v>
      </c>
      <c r="K25" s="105">
        <f>SUM(' SPF-01'!$F$27:K27)</f>
        <v>1232150.98</v>
      </c>
      <c r="L25" s="105">
        <f>SUM(' SPF-01'!$F$27:L27)</f>
        <v>1232150.98</v>
      </c>
      <c r="M25" s="105">
        <f>SUM(' SPF-01'!$F$27:M27)</f>
        <v>1232150.98</v>
      </c>
      <c r="N25" s="105">
        <f>SUM(' SPF-01'!$F$27:N27)</f>
        <v>1232150.98</v>
      </c>
      <c r="O25" s="105">
        <f>SUM(' SPF-01'!$F$27:O27)</f>
        <v>1232150.98</v>
      </c>
      <c r="P25" s="105">
        <f>SUM(' SPF-01'!$F$27:P27)</f>
        <v>1232150.98</v>
      </c>
      <c r="Q25" s="105">
        <f>SUM(' SPF-01'!$F$27:Q27)</f>
        <v>1232150.98</v>
      </c>
      <c r="R25" s="39"/>
      <c r="S25" s="39"/>
    </row>
    <row r="26" spans="5:19" s="10" customFormat="1" ht="20.100000000000001" customHeight="1">
      <c r="E26" s="65"/>
      <c r="F26" s="105"/>
      <c r="G26" s="105"/>
      <c r="H26" s="105"/>
      <c r="I26" s="105"/>
      <c r="J26" s="105"/>
      <c r="K26" s="105"/>
      <c r="L26" s="105"/>
      <c r="M26" s="105"/>
      <c r="N26" s="105"/>
      <c r="O26" s="105"/>
      <c r="P26" s="105"/>
      <c r="Q26" s="105"/>
      <c r="R26" s="39"/>
      <c r="S26" s="39"/>
    </row>
    <row r="27" spans="5:19" s="10" customFormat="1" ht="20.100000000000001" customHeight="1">
      <c r="E27" s="65"/>
      <c r="F27" s="105"/>
      <c r="G27" s="105"/>
      <c r="H27" s="105"/>
      <c r="I27" s="105"/>
      <c r="J27" s="105"/>
      <c r="K27" s="105"/>
      <c r="L27" s="105"/>
      <c r="M27" s="105"/>
      <c r="N27" s="105"/>
      <c r="O27" s="105"/>
      <c r="P27" s="105"/>
      <c r="Q27" s="105"/>
      <c r="R27" s="39"/>
      <c r="S27" s="39"/>
    </row>
    <row r="28" spans="5:19" s="10" customFormat="1" ht="20.100000000000001" customHeight="1">
      <c r="E28" s="67"/>
      <c r="F28" s="106"/>
      <c r="G28" s="106"/>
      <c r="H28" s="106"/>
      <c r="I28" s="106"/>
      <c r="J28" s="106"/>
      <c r="K28" s="106"/>
      <c r="L28" s="106"/>
      <c r="M28" s="106"/>
      <c r="N28" s="106"/>
      <c r="O28" s="106"/>
      <c r="P28" s="106"/>
      <c r="Q28" s="106"/>
      <c r="R28" s="39"/>
      <c r="S28" s="39"/>
    </row>
    <row r="29" spans="5:19" s="39" customFormat="1" ht="20.100000000000001" customHeight="1">
      <c r="E29" s="65" t="s">
        <v>25</v>
      </c>
      <c r="F29" s="106">
        <f>SUM(F30:F31)</f>
        <v>0</v>
      </c>
      <c r="G29" s="106">
        <f t="shared" ref="G29:Q29" si="4">SUM(G30:G31)</f>
        <v>0</v>
      </c>
      <c r="H29" s="106">
        <f t="shared" si="4"/>
        <v>0</v>
      </c>
      <c r="I29" s="106">
        <f t="shared" si="4"/>
        <v>0</v>
      </c>
      <c r="J29" s="106">
        <f t="shared" si="4"/>
        <v>0</v>
      </c>
      <c r="K29" s="106">
        <f t="shared" si="4"/>
        <v>0</v>
      </c>
      <c r="L29" s="106">
        <f t="shared" si="4"/>
        <v>0</v>
      </c>
      <c r="M29" s="106">
        <f t="shared" si="4"/>
        <v>0</v>
      </c>
      <c r="N29" s="106">
        <f t="shared" si="4"/>
        <v>0</v>
      </c>
      <c r="O29" s="106">
        <f t="shared" si="4"/>
        <v>0</v>
      </c>
      <c r="P29" s="106">
        <f>SUM(P30:P31)</f>
        <v>0</v>
      </c>
      <c r="Q29" s="106">
        <f t="shared" si="4"/>
        <v>0</v>
      </c>
    </row>
    <row r="30" spans="5:19" s="10" customFormat="1" ht="20.100000000000001" customHeight="1">
      <c r="E30" s="68" t="s">
        <v>102</v>
      </c>
      <c r="F30" s="106">
        <f>+' SPF-01'!F32</f>
        <v>0</v>
      </c>
      <c r="G30" s="105">
        <f>SUM(' SPF-01'!$F$32:G32)</f>
        <v>0</v>
      </c>
      <c r="H30" s="105">
        <f>SUM(' SPF-01'!$F$32:H32)</f>
        <v>0</v>
      </c>
      <c r="I30" s="105">
        <f>SUM(' SPF-01'!$F$32:I32)</f>
        <v>0</v>
      </c>
      <c r="J30" s="105">
        <f>SUM(' SPF-01'!$F$32:J32)</f>
        <v>0</v>
      </c>
      <c r="K30" s="105">
        <f>SUM(' SPF-01'!$F$32:K32)</f>
        <v>0</v>
      </c>
      <c r="L30" s="105">
        <f>SUM(' SPF-01'!$F$32:L32)</f>
        <v>0</v>
      </c>
      <c r="M30" s="105">
        <f>SUM(' SPF-01'!$F$32:M32)</f>
        <v>0</v>
      </c>
      <c r="N30" s="105">
        <f>SUM(' SPF-01'!$F$32:N32)</f>
        <v>0</v>
      </c>
      <c r="O30" s="105">
        <f>SUM(' SPF-01'!$F$32:O32)</f>
        <v>0</v>
      </c>
      <c r="P30" s="105">
        <f>SUM(' SPF-01'!$F$32:P32)</f>
        <v>0</v>
      </c>
      <c r="Q30" s="105">
        <f>SUM(' SPF-01'!$F$32:Q32)</f>
        <v>0</v>
      </c>
      <c r="R30" s="39"/>
      <c r="S30" s="39"/>
    </row>
    <row r="31" spans="5:19" s="10" customFormat="1" ht="20.25" customHeight="1">
      <c r="E31" s="68" t="s">
        <v>101</v>
      </c>
      <c r="F31" s="106">
        <f>+' SPF-01'!F33</f>
        <v>0</v>
      </c>
      <c r="G31" s="105">
        <f>SUM(' SPF-01'!$F$33:G33)</f>
        <v>0</v>
      </c>
      <c r="H31" s="105">
        <f>SUM(' SPF-01'!$F$33:H33)</f>
        <v>0</v>
      </c>
      <c r="I31" s="105">
        <f>SUM(' SPF-01'!$F$33:I33)</f>
        <v>0</v>
      </c>
      <c r="J31" s="105">
        <f>SUM(' SPF-01'!$F$33:J33)</f>
        <v>0</v>
      </c>
      <c r="K31" s="105">
        <f>SUM(' SPF-01'!$F$33:K33)</f>
        <v>0</v>
      </c>
      <c r="L31" s="105">
        <f>SUM(' SPF-01'!$F$33:L33)</f>
        <v>0</v>
      </c>
      <c r="M31" s="105">
        <f>SUM(' SPF-01'!$F$33:M33)</f>
        <v>0</v>
      </c>
      <c r="N31" s="105">
        <f>SUM(' SPF-01'!$F$33:N33)</f>
        <v>0</v>
      </c>
      <c r="O31" s="105">
        <f>SUM(' SPF-01'!$F$33:O33)</f>
        <v>0</v>
      </c>
      <c r="P31" s="105">
        <f>SUM(' SPF-01'!$F$33:P33)</f>
        <v>0</v>
      </c>
      <c r="Q31" s="105">
        <f>SUM(' SPF-01'!$F$33:Q33)</f>
        <v>0</v>
      </c>
      <c r="R31" s="39"/>
      <c r="S31" s="39"/>
    </row>
    <row r="32" spans="5:19" s="10" customFormat="1" ht="20.25" customHeight="1">
      <c r="E32" s="69"/>
      <c r="F32" s="106"/>
      <c r="G32" s="106"/>
      <c r="H32" s="106"/>
      <c r="I32" s="106"/>
      <c r="J32" s="106"/>
      <c r="K32" s="106"/>
      <c r="L32" s="106"/>
      <c r="M32" s="106"/>
      <c r="N32" s="106"/>
      <c r="O32" s="106"/>
      <c r="P32" s="106"/>
      <c r="Q32" s="106"/>
      <c r="R32" s="39"/>
      <c r="S32" s="39"/>
    </row>
    <row r="33" spans="5:19" s="10" customFormat="1" ht="20.25" customHeight="1">
      <c r="E33" s="69"/>
      <c r="F33" s="106"/>
      <c r="G33" s="106"/>
      <c r="H33" s="106"/>
      <c r="I33" s="106"/>
      <c r="J33" s="106"/>
      <c r="K33" s="106"/>
      <c r="L33" s="106"/>
      <c r="M33" s="106"/>
      <c r="N33" s="106"/>
      <c r="O33" s="106"/>
      <c r="P33" s="106"/>
      <c r="Q33" s="106"/>
      <c r="R33" s="39"/>
      <c r="S33" s="39"/>
    </row>
    <row r="34" spans="5:19" s="10" customFormat="1" ht="19.5" customHeight="1">
      <c r="E34" s="65" t="s">
        <v>64</v>
      </c>
      <c r="F34" s="107">
        <f>SUM(F35:F36)</f>
        <v>0</v>
      </c>
      <c r="G34" s="107">
        <f t="shared" ref="G34:Q34" si="5">SUM(G35:G36)</f>
        <v>0</v>
      </c>
      <c r="H34" s="107">
        <f t="shared" si="5"/>
        <v>0</v>
      </c>
      <c r="I34" s="107">
        <f t="shared" si="5"/>
        <v>0</v>
      </c>
      <c r="J34" s="107">
        <f t="shared" si="5"/>
        <v>1113000</v>
      </c>
      <c r="K34" s="107">
        <f t="shared" si="5"/>
        <v>1113000</v>
      </c>
      <c r="L34" s="107">
        <f t="shared" si="5"/>
        <v>1113000</v>
      </c>
      <c r="M34" s="107">
        <f t="shared" si="5"/>
        <v>1113000</v>
      </c>
      <c r="N34" s="107">
        <f t="shared" si="5"/>
        <v>1113000</v>
      </c>
      <c r="O34" s="107">
        <f t="shared" si="5"/>
        <v>1113000</v>
      </c>
      <c r="P34" s="107">
        <f t="shared" si="5"/>
        <v>1113000</v>
      </c>
      <c r="Q34" s="107">
        <f t="shared" si="5"/>
        <v>1113000</v>
      </c>
      <c r="R34" s="39"/>
      <c r="S34" s="39"/>
    </row>
    <row r="35" spans="5:19" s="10" customFormat="1" ht="20.100000000000001" customHeight="1">
      <c r="E35" s="68" t="s">
        <v>65</v>
      </c>
      <c r="F35" s="106">
        <f>+' SPF-01'!F37</f>
        <v>0</v>
      </c>
      <c r="G35" s="105">
        <f>SUM(' SPF-01'!$F$37:G37)</f>
        <v>0</v>
      </c>
      <c r="H35" s="105">
        <f>SUM(' SPF-01'!$F$37:H37)</f>
        <v>0</v>
      </c>
      <c r="I35" s="105">
        <f>SUM(' SPF-01'!$F$37:I37)</f>
        <v>0</v>
      </c>
      <c r="J35" s="105">
        <f>SUM(' SPF-01'!$F$37:J37)</f>
        <v>1113000</v>
      </c>
      <c r="K35" s="105">
        <f>SUM(' SPF-01'!$F$37:K37)</f>
        <v>1113000</v>
      </c>
      <c r="L35" s="105">
        <f>SUM(' SPF-01'!$F$37:L37)</f>
        <v>1113000</v>
      </c>
      <c r="M35" s="105">
        <f>SUM(' SPF-01'!$F$37:M37)</f>
        <v>1113000</v>
      </c>
      <c r="N35" s="105">
        <f>SUM(' SPF-01'!$F$37:N37)</f>
        <v>1113000</v>
      </c>
      <c r="O35" s="105">
        <f>SUM(' SPF-01'!$F$37:O37)</f>
        <v>1113000</v>
      </c>
      <c r="P35" s="105">
        <f>SUM(' SPF-01'!$F$37:P37)</f>
        <v>1113000</v>
      </c>
      <c r="Q35" s="105">
        <f>SUM(' SPF-01'!$F$37:Q37)</f>
        <v>1113000</v>
      </c>
      <c r="R35" s="39"/>
      <c r="S35" s="39"/>
    </row>
    <row r="36" spans="5:19" s="10" customFormat="1" ht="20.100000000000001" customHeight="1">
      <c r="E36" s="68" t="s">
        <v>66</v>
      </c>
      <c r="F36" s="106">
        <f>+' SPF-01'!F38</f>
        <v>0</v>
      </c>
      <c r="G36" s="105">
        <f>SUM(' SPF-01'!$F$38:G38)</f>
        <v>0</v>
      </c>
      <c r="H36" s="105">
        <f>SUM(' SPF-01'!$F$38:H38)</f>
        <v>0</v>
      </c>
      <c r="I36" s="105">
        <f>SUM(' SPF-01'!$F$38:I38)</f>
        <v>0</v>
      </c>
      <c r="J36" s="105">
        <f>SUM(' SPF-01'!$F$38:J38)</f>
        <v>0</v>
      </c>
      <c r="K36" s="105">
        <f>SUM(' SPF-01'!$F$38:K38)</f>
        <v>0</v>
      </c>
      <c r="L36" s="105">
        <f>SUM(' SPF-01'!$F$38:L38)</f>
        <v>0</v>
      </c>
      <c r="M36" s="105">
        <f>SUM(' SPF-01'!$F$38:M38)</f>
        <v>0</v>
      </c>
      <c r="N36" s="105">
        <f>SUM(' SPF-01'!$F$38:N38)</f>
        <v>0</v>
      </c>
      <c r="O36" s="105">
        <f>SUM(' SPF-01'!$F$38:O38)</f>
        <v>0</v>
      </c>
      <c r="P36" s="105">
        <f>SUM(' SPF-01'!$F$38:P38)</f>
        <v>0</v>
      </c>
      <c r="Q36" s="105">
        <f>SUM(' SPF-01'!$F$38:Q38)</f>
        <v>0</v>
      </c>
      <c r="R36" s="39"/>
      <c r="S36" s="39"/>
    </row>
    <row r="37" spans="5:19" s="39" customFormat="1" ht="20.100000000000001" customHeight="1">
      <c r="E37" s="67"/>
      <c r="F37" s="106"/>
      <c r="G37" s="106"/>
      <c r="H37" s="106"/>
      <c r="I37" s="106"/>
      <c r="J37" s="106"/>
      <c r="K37" s="106"/>
      <c r="L37" s="106"/>
      <c r="M37" s="106"/>
      <c r="N37" s="106"/>
      <c r="O37" s="106"/>
      <c r="P37" s="106"/>
      <c r="Q37" s="106"/>
    </row>
    <row r="38" spans="5:19" s="10" customFormat="1" ht="33" customHeight="1">
      <c r="E38" s="59" t="s">
        <v>103</v>
      </c>
      <c r="F38" s="108">
        <f>F39+F42</f>
        <v>0</v>
      </c>
      <c r="G38" s="108">
        <f>G39+G42</f>
        <v>2172278</v>
      </c>
      <c r="H38" s="108">
        <f t="shared" ref="H38:Q38" si="6">H39+H42</f>
        <v>4344556</v>
      </c>
      <c r="I38" s="108">
        <f t="shared" si="6"/>
        <v>6516834</v>
      </c>
      <c r="J38" s="108">
        <f t="shared" si="6"/>
        <v>8689112</v>
      </c>
      <c r="K38" s="108">
        <f t="shared" si="6"/>
        <v>10861390</v>
      </c>
      <c r="L38" s="108">
        <f t="shared" si="6"/>
        <v>10861390</v>
      </c>
      <c r="M38" s="108">
        <f t="shared" si="6"/>
        <v>10861390</v>
      </c>
      <c r="N38" s="108">
        <f t="shared" si="6"/>
        <v>10861390</v>
      </c>
      <c r="O38" s="108">
        <f t="shared" si="6"/>
        <v>10861390</v>
      </c>
      <c r="P38" s="108">
        <f t="shared" si="6"/>
        <v>10861390</v>
      </c>
      <c r="Q38" s="108">
        <f t="shared" si="6"/>
        <v>10861390</v>
      </c>
      <c r="R38" s="39"/>
      <c r="S38" s="39"/>
    </row>
    <row r="39" spans="5:19" s="10" customFormat="1" ht="21" customHeight="1">
      <c r="E39" s="68" t="s">
        <v>18</v>
      </c>
      <c r="F39" s="106">
        <f>+' SPF-01'!F41</f>
        <v>0</v>
      </c>
      <c r="G39" s="105">
        <f>SUM(' SPF-01'!$F42:G$42)</f>
        <v>2172278</v>
      </c>
      <c r="H39" s="105">
        <f>SUM(' SPF-01'!$F42:H$42)</f>
        <v>4344556</v>
      </c>
      <c r="I39" s="105">
        <f>SUM(' SPF-01'!$F42:I$42)</f>
        <v>6516834</v>
      </c>
      <c r="J39" s="105">
        <f>SUM(' SPF-01'!$F42:J$42)</f>
        <v>8689112</v>
      </c>
      <c r="K39" s="105">
        <f>SUM(' SPF-01'!$F42:K$42)</f>
        <v>10861390</v>
      </c>
      <c r="L39" s="105">
        <f>SUM(' SPF-01'!$F42:L$42)</f>
        <v>10861390</v>
      </c>
      <c r="M39" s="105">
        <f>SUM(' SPF-01'!$F42:M$42)</f>
        <v>10861390</v>
      </c>
      <c r="N39" s="105">
        <f>SUM(' SPF-01'!$F42:N$42)</f>
        <v>10861390</v>
      </c>
      <c r="O39" s="105">
        <f>SUM(' SPF-01'!$F42:O$42)</f>
        <v>10861390</v>
      </c>
      <c r="P39" s="105">
        <f>SUM(' SPF-01'!$F42:P$42)</f>
        <v>10861390</v>
      </c>
      <c r="Q39" s="105">
        <f>SUM(' SPF-01'!$F42:Q$42)</f>
        <v>10861390</v>
      </c>
      <c r="R39" s="89"/>
      <c r="S39" s="89"/>
    </row>
    <row r="40" spans="5:19" s="10" customFormat="1" ht="20.100000000000001" customHeight="1">
      <c r="E40" s="68" t="s">
        <v>19</v>
      </c>
      <c r="F40" s="106">
        <f>+' SPF-01'!F42</f>
        <v>0</v>
      </c>
      <c r="G40" s="105">
        <f>SUM(' SPF-01'!$F$42:G42)</f>
        <v>2172278</v>
      </c>
      <c r="H40" s="105">
        <f>SUM(' SPF-01'!$F$42:H42)</f>
        <v>4344556</v>
      </c>
      <c r="I40" s="105">
        <f>SUM(' SPF-01'!$F$42:I42)</f>
        <v>6516834</v>
      </c>
      <c r="J40" s="105">
        <f>SUM(' SPF-01'!$F$42:J42)</f>
        <v>8689112</v>
      </c>
      <c r="K40" s="105">
        <f>SUM(' SPF-01'!$F$42:K42)</f>
        <v>10861390</v>
      </c>
      <c r="L40" s="105">
        <f>SUM(' SPF-01'!$F$42:L42)</f>
        <v>10861390</v>
      </c>
      <c r="M40" s="105">
        <f>SUM(' SPF-01'!$F$42:M42)</f>
        <v>10861390</v>
      </c>
      <c r="N40" s="105">
        <f>SUM(' SPF-01'!$F$42:N42)</f>
        <v>10861390</v>
      </c>
      <c r="O40" s="105">
        <f>SUM(' SPF-01'!$F$42:O42)</f>
        <v>10861390</v>
      </c>
      <c r="P40" s="105">
        <f>SUM(' SPF-01'!$F$42:P42)</f>
        <v>10861390</v>
      </c>
      <c r="Q40" s="105">
        <f>SUM(' SPF-01'!$F$42:Q42)</f>
        <v>10861390</v>
      </c>
      <c r="R40" s="39"/>
      <c r="S40" s="39"/>
    </row>
    <row r="41" spans="5:19" s="39" customFormat="1" ht="15" customHeight="1">
      <c r="E41" s="68" t="s">
        <v>20</v>
      </c>
      <c r="F41" s="106">
        <f>+' SPF-01'!F43</f>
        <v>0</v>
      </c>
      <c r="G41" s="105">
        <f>SUM(' SPF-01'!$F$43:G43)</f>
        <v>0</v>
      </c>
      <c r="H41" s="105">
        <f>SUM(' SPF-01'!$F$43:H43)</f>
        <v>0</v>
      </c>
      <c r="I41" s="105">
        <f>SUM(' SPF-01'!$F$43:I43)</f>
        <v>0</v>
      </c>
      <c r="J41" s="105">
        <f>SUM(' SPF-01'!$F$43:J43)</f>
        <v>0</v>
      </c>
      <c r="K41" s="105">
        <f>SUM(' SPF-01'!$F$43:K43)</f>
        <v>0</v>
      </c>
      <c r="L41" s="105">
        <f>SUM(' SPF-01'!$F$43:L43)</f>
        <v>0</v>
      </c>
      <c r="M41" s="105">
        <f>SUM(' SPF-01'!$F$43:M43)</f>
        <v>0</v>
      </c>
      <c r="N41" s="105">
        <f>SUM(' SPF-01'!$F$43:N43)</f>
        <v>0</v>
      </c>
      <c r="O41" s="105">
        <f>SUM(' SPF-01'!$F$43:O43)</f>
        <v>0</v>
      </c>
      <c r="P41" s="105">
        <f>SUM(' SPF-01'!$F$43:P43)</f>
        <v>0</v>
      </c>
      <c r="Q41" s="105">
        <f>SUM(' SPF-01'!$F$43:Q43)</f>
        <v>0</v>
      </c>
    </row>
    <row r="42" spans="5:19" s="39" customFormat="1" ht="15" customHeight="1">
      <c r="E42" s="68" t="s">
        <v>21</v>
      </c>
      <c r="F42" s="106">
        <f>+' SPF-01'!F44</f>
        <v>0</v>
      </c>
      <c r="G42" s="105">
        <f>SUM(' SPF-01'!$F$44:G44)</f>
        <v>0</v>
      </c>
      <c r="H42" s="105">
        <f>SUM(' SPF-01'!$F$44:H44)</f>
        <v>0</v>
      </c>
      <c r="I42" s="105">
        <f>SUM(' SPF-01'!$F$44:I44)</f>
        <v>0</v>
      </c>
      <c r="J42" s="105">
        <f>SUM(' SPF-01'!$F$44:J44)</f>
        <v>0</v>
      </c>
      <c r="K42" s="105">
        <f>SUM(' SPF-01'!$F$44:K44)</f>
        <v>0</v>
      </c>
      <c r="L42" s="105">
        <f>SUM(' SPF-01'!$F$44:L44)</f>
        <v>0</v>
      </c>
      <c r="M42" s="105">
        <f>SUM(' SPF-01'!$F$44:M44)</f>
        <v>0</v>
      </c>
      <c r="N42" s="105">
        <f>SUM(' SPF-01'!$F$44:N44)</f>
        <v>0</v>
      </c>
      <c r="O42" s="105">
        <f>SUM(' SPF-01'!$F$44:O44)</f>
        <v>0</v>
      </c>
      <c r="P42" s="105">
        <f>SUM(' SPF-01'!$F$44:P44)</f>
        <v>0</v>
      </c>
      <c r="Q42" s="105">
        <f>SUM(' SPF-01'!$F$44:Q44)</f>
        <v>0</v>
      </c>
    </row>
    <row r="43" spans="5:19" s="39" customFormat="1" ht="20.100000000000001" customHeight="1">
      <c r="E43" s="68" t="s">
        <v>19</v>
      </c>
      <c r="F43" s="106">
        <f>+' SPF-01'!F45</f>
        <v>0</v>
      </c>
      <c r="G43" s="105">
        <f>SUM(' SPF-01'!$F$45:G45)</f>
        <v>0</v>
      </c>
      <c r="H43" s="105">
        <f>SUM(' SPF-01'!$F$45:H45)</f>
        <v>0</v>
      </c>
      <c r="I43" s="105">
        <f>SUM(' SPF-01'!$F$45:I45)</f>
        <v>0</v>
      </c>
      <c r="J43" s="105">
        <f>SUM(' SPF-01'!$F$45:J45)</f>
        <v>0</v>
      </c>
      <c r="K43" s="105">
        <f>SUM(' SPF-01'!$F$45:K45)</f>
        <v>0</v>
      </c>
      <c r="L43" s="105">
        <f>SUM(' SPF-01'!$F$45:L45)</f>
        <v>0</v>
      </c>
      <c r="M43" s="105">
        <f>SUM(' SPF-01'!$F$45:M45)</f>
        <v>0</v>
      </c>
      <c r="N43" s="105">
        <f>SUM(' SPF-01'!$F$45:N45)</f>
        <v>0</v>
      </c>
      <c r="O43" s="105">
        <f>SUM(' SPF-01'!$F$45:O45)</f>
        <v>0</v>
      </c>
      <c r="P43" s="105">
        <f>SUM(' SPF-01'!$F$45:P45)</f>
        <v>0</v>
      </c>
      <c r="Q43" s="105">
        <f>SUM(' SPF-01'!$F$45:Q45)</f>
        <v>0</v>
      </c>
    </row>
    <row r="44" spans="5:19" s="39" customFormat="1" ht="15" customHeight="1">
      <c r="E44" s="68" t="s">
        <v>22</v>
      </c>
      <c r="F44" s="106">
        <f>+' SPF-01'!F46</f>
        <v>0</v>
      </c>
      <c r="G44" s="105">
        <f>SUM(' SPF-01'!$F$46:G46)</f>
        <v>0</v>
      </c>
      <c r="H44" s="105">
        <f>SUM(' SPF-01'!$F$46:H46)</f>
        <v>0</v>
      </c>
      <c r="I44" s="105">
        <f>SUM(' SPF-01'!$F$46:I46)</f>
        <v>0</v>
      </c>
      <c r="J44" s="105">
        <f>SUM(' SPF-01'!$F$46:J46)</f>
        <v>0</v>
      </c>
      <c r="K44" s="105">
        <f>SUM(' SPF-01'!$F$46:K46)</f>
        <v>0</v>
      </c>
      <c r="L44" s="105">
        <f>SUM(' SPF-01'!$F$46:L46)</f>
        <v>0</v>
      </c>
      <c r="M44" s="105">
        <f>SUM(' SPF-01'!$F$46:M46)</f>
        <v>0</v>
      </c>
      <c r="N44" s="105">
        <f>SUM(' SPF-01'!$F$46:N46)</f>
        <v>0</v>
      </c>
      <c r="O44" s="105">
        <f>SUM(' SPF-01'!$F$46:O46)</f>
        <v>0</v>
      </c>
      <c r="P44" s="105">
        <f>SUM(' SPF-01'!$F$46:P46)</f>
        <v>0</v>
      </c>
      <c r="Q44" s="105">
        <f>SUM(' SPF-01'!$F$46:Q46)</f>
        <v>0</v>
      </c>
    </row>
    <row r="45" spans="5:19" s="39" customFormat="1" ht="39" customHeight="1">
      <c r="E45" s="59" t="s">
        <v>96</v>
      </c>
      <c r="F45" s="108">
        <f>F46+F47</f>
        <v>0</v>
      </c>
      <c r="G45" s="108">
        <f t="shared" ref="G45:Q45" si="7">G46+G47</f>
        <v>0</v>
      </c>
      <c r="H45" s="108">
        <f>H46+H47</f>
        <v>0</v>
      </c>
      <c r="I45" s="108">
        <f t="shared" si="7"/>
        <v>0</v>
      </c>
      <c r="J45" s="108">
        <f t="shared" si="7"/>
        <v>0</v>
      </c>
      <c r="K45" s="108">
        <f t="shared" si="7"/>
        <v>0</v>
      </c>
      <c r="L45" s="108">
        <f t="shared" si="7"/>
        <v>0</v>
      </c>
      <c r="M45" s="108">
        <f t="shared" si="7"/>
        <v>0</v>
      </c>
      <c r="N45" s="108">
        <f t="shared" si="7"/>
        <v>0</v>
      </c>
      <c r="O45" s="108">
        <f t="shared" si="7"/>
        <v>0</v>
      </c>
      <c r="P45" s="108">
        <f t="shared" si="7"/>
        <v>0</v>
      </c>
      <c r="Q45" s="108">
        <f t="shared" si="7"/>
        <v>0</v>
      </c>
    </row>
    <row r="46" spans="5:19" s="10" customFormat="1" ht="18" customHeight="1">
      <c r="E46" s="68" t="s">
        <v>18</v>
      </c>
      <c r="F46" s="106">
        <f>+' SPF-01'!F48</f>
        <v>0</v>
      </c>
      <c r="G46" s="105">
        <f>SUM(' SPF-01'!$F$48:G48)</f>
        <v>0</v>
      </c>
      <c r="H46" s="105">
        <f>SUM(' SPF-01'!$F$48:H48)</f>
        <v>0</v>
      </c>
      <c r="I46" s="105">
        <f>SUM(' SPF-01'!$F$48:I48)</f>
        <v>0</v>
      </c>
      <c r="J46" s="105">
        <f>SUM(' SPF-01'!$F$48:J48)</f>
        <v>0</v>
      </c>
      <c r="K46" s="105">
        <f>SUM(' SPF-01'!$F$48:K48)</f>
        <v>0</v>
      </c>
      <c r="L46" s="105">
        <f>SUM(' SPF-01'!$F$48:L48)</f>
        <v>0</v>
      </c>
      <c r="M46" s="105">
        <f>SUM(' SPF-01'!$F$48:M48)</f>
        <v>0</v>
      </c>
      <c r="N46" s="105">
        <f>SUM(' SPF-01'!$F$48:N48)</f>
        <v>0</v>
      </c>
      <c r="O46" s="105">
        <f>SUM(' SPF-01'!$F$48:O48)</f>
        <v>0</v>
      </c>
      <c r="P46" s="105">
        <f>SUM(' SPF-01'!$F$48:P48)</f>
        <v>0</v>
      </c>
      <c r="Q46" s="105">
        <f>SUM(' SPF-01'!$F$48:Q48)</f>
        <v>0</v>
      </c>
      <c r="R46" s="89"/>
      <c r="S46" s="89"/>
    </row>
    <row r="47" spans="5:19" s="10" customFormat="1" ht="20.100000000000001" customHeight="1">
      <c r="E47" s="68" t="s">
        <v>21</v>
      </c>
      <c r="F47" s="106">
        <f>+' SPF-01'!F49</f>
        <v>0</v>
      </c>
      <c r="G47" s="105">
        <f>SUM(' SPF-01'!$F$49:G49)</f>
        <v>0</v>
      </c>
      <c r="H47" s="105">
        <f>SUM(' SPF-01'!$F$49:H49)</f>
        <v>0</v>
      </c>
      <c r="I47" s="105">
        <f>SUM(' SPF-01'!$F$49:I49)</f>
        <v>0</v>
      </c>
      <c r="J47" s="105">
        <f>SUM(' SPF-01'!$F$49:J49)</f>
        <v>0</v>
      </c>
      <c r="K47" s="105">
        <f>SUM(' SPF-01'!$F$49:K49)</f>
        <v>0</v>
      </c>
      <c r="L47" s="105">
        <f>SUM(' SPF-01'!$F$49:L49)</f>
        <v>0</v>
      </c>
      <c r="M47" s="105">
        <f>SUM(' SPF-01'!$F$49:M49)</f>
        <v>0</v>
      </c>
      <c r="N47" s="105">
        <f>SUM(' SPF-01'!$F$49:N49)</f>
        <v>0</v>
      </c>
      <c r="O47" s="105">
        <f>SUM(' SPF-01'!$F$49:O49)</f>
        <v>0</v>
      </c>
      <c r="P47" s="105">
        <f>SUM(' SPF-01'!$F$49:P49)</f>
        <v>0</v>
      </c>
      <c r="Q47" s="105">
        <f>SUM(' SPF-01'!$F$49:Q49)</f>
        <v>0</v>
      </c>
      <c r="R47" s="39"/>
      <c r="S47" s="39"/>
    </row>
    <row r="48" spans="5:19" s="10" customFormat="1" ht="20.100000000000001" customHeight="1">
      <c r="E48" s="59" t="s">
        <v>89</v>
      </c>
      <c r="F48" s="108">
        <f>+F49</f>
        <v>0</v>
      </c>
      <c r="G48" s="108">
        <f t="shared" ref="G48:Q48" si="8">+G49</f>
        <v>0</v>
      </c>
      <c r="H48" s="108">
        <f t="shared" si="8"/>
        <v>0</v>
      </c>
      <c r="I48" s="108">
        <f t="shared" si="8"/>
        <v>0</v>
      </c>
      <c r="J48" s="108">
        <f t="shared" si="8"/>
        <v>0</v>
      </c>
      <c r="K48" s="108">
        <f t="shared" si="8"/>
        <v>0</v>
      </c>
      <c r="L48" s="108">
        <f t="shared" si="8"/>
        <v>0</v>
      </c>
      <c r="M48" s="108">
        <f t="shared" si="8"/>
        <v>0</v>
      </c>
      <c r="N48" s="108">
        <f t="shared" si="8"/>
        <v>0</v>
      </c>
      <c r="O48" s="108">
        <f t="shared" si="8"/>
        <v>0</v>
      </c>
      <c r="P48" s="108">
        <f t="shared" si="8"/>
        <v>0</v>
      </c>
      <c r="Q48" s="108">
        <f t="shared" si="8"/>
        <v>0</v>
      </c>
      <c r="R48" s="39"/>
      <c r="S48" s="39"/>
    </row>
    <row r="49" spans="5:19" s="10" customFormat="1" ht="23.45" customHeight="1">
      <c r="E49" s="65" t="s">
        <v>90</v>
      </c>
      <c r="F49" s="107">
        <f>+F50+F51</f>
        <v>0</v>
      </c>
      <c r="G49" s="107">
        <f t="shared" ref="G49:Q49" si="9">+G50+G51</f>
        <v>0</v>
      </c>
      <c r="H49" s="107">
        <f t="shared" si="9"/>
        <v>0</v>
      </c>
      <c r="I49" s="107">
        <f t="shared" si="9"/>
        <v>0</v>
      </c>
      <c r="J49" s="107">
        <f t="shared" si="9"/>
        <v>0</v>
      </c>
      <c r="K49" s="107">
        <f t="shared" si="9"/>
        <v>0</v>
      </c>
      <c r="L49" s="107">
        <f t="shared" si="9"/>
        <v>0</v>
      </c>
      <c r="M49" s="107">
        <f t="shared" si="9"/>
        <v>0</v>
      </c>
      <c r="N49" s="107">
        <f t="shared" si="9"/>
        <v>0</v>
      </c>
      <c r="O49" s="107">
        <f t="shared" si="9"/>
        <v>0</v>
      </c>
      <c r="P49" s="107">
        <f t="shared" si="9"/>
        <v>0</v>
      </c>
      <c r="Q49" s="107">
        <f t="shared" si="9"/>
        <v>0</v>
      </c>
      <c r="R49" s="39"/>
      <c r="S49" s="39"/>
    </row>
    <row r="50" spans="5:19" s="10" customFormat="1" ht="21.75" customHeight="1">
      <c r="E50" s="68" t="s">
        <v>23</v>
      </c>
      <c r="F50" s="106">
        <f>+' SPF-01'!F52</f>
        <v>0</v>
      </c>
      <c r="G50" s="105">
        <f>SUM(' SPF-01'!$F$52:G52)</f>
        <v>0</v>
      </c>
      <c r="H50" s="105">
        <f>SUM(' SPF-01'!$F$52:H52)</f>
        <v>0</v>
      </c>
      <c r="I50" s="105">
        <f>SUM(' SPF-01'!$F$52:I52)</f>
        <v>0</v>
      </c>
      <c r="J50" s="105">
        <f>SUM(' SPF-01'!$F$52:J52)</f>
        <v>0</v>
      </c>
      <c r="K50" s="105">
        <f>SUM(' SPF-01'!$F$52:K52)</f>
        <v>0</v>
      </c>
      <c r="L50" s="105">
        <f>SUM(' SPF-01'!$F$52:L52)</f>
        <v>0</v>
      </c>
      <c r="M50" s="105">
        <f>SUM(' SPF-01'!$F$52:M52)</f>
        <v>0</v>
      </c>
      <c r="N50" s="105">
        <f>SUM(' SPF-01'!$F$52:N52)</f>
        <v>0</v>
      </c>
      <c r="O50" s="105">
        <f>SUM(' SPF-01'!$F$52:O52)</f>
        <v>0</v>
      </c>
      <c r="P50" s="105">
        <f>SUM(' SPF-01'!$F$52:P52)</f>
        <v>0</v>
      </c>
      <c r="Q50" s="105">
        <f>SUM(' SPF-01'!$F$52:Q52)</f>
        <v>0</v>
      </c>
      <c r="R50" s="89"/>
      <c r="S50" s="89"/>
    </row>
    <row r="51" spans="5:19" s="10" customFormat="1" ht="20.100000000000001" customHeight="1">
      <c r="E51" s="68" t="s">
        <v>24</v>
      </c>
      <c r="F51" s="106">
        <f>+' SPF-01'!F53</f>
        <v>0</v>
      </c>
      <c r="G51" s="105">
        <f>SUM(' SPF-01'!$F$53:G53)</f>
        <v>0</v>
      </c>
      <c r="H51" s="105">
        <f>SUM(' SPF-01'!$F$53:H53)</f>
        <v>0</v>
      </c>
      <c r="I51" s="105">
        <f>SUM(' SPF-01'!$F$53:I53)</f>
        <v>0</v>
      </c>
      <c r="J51" s="105">
        <f>SUM(' SPF-01'!$F$53:J53)</f>
        <v>0</v>
      </c>
      <c r="K51" s="105">
        <f>SUM(' SPF-01'!$F$53:K53)</f>
        <v>0</v>
      </c>
      <c r="L51" s="105">
        <f>SUM(' SPF-01'!$F$53:L53)</f>
        <v>0</v>
      </c>
      <c r="M51" s="105">
        <f>SUM(' SPF-01'!$F$53:M53)</f>
        <v>0</v>
      </c>
      <c r="N51" s="105">
        <f>SUM(' SPF-01'!$F$53:N53)</f>
        <v>0</v>
      </c>
      <c r="O51" s="105">
        <f>SUM(' SPF-01'!$F$53:O53)</f>
        <v>0</v>
      </c>
      <c r="P51" s="105">
        <f>SUM(' SPF-01'!$F$53:P53)</f>
        <v>0</v>
      </c>
      <c r="Q51" s="105">
        <f>SUM(' SPF-01'!$F$53:Q53)</f>
        <v>0</v>
      </c>
      <c r="R51" s="39"/>
      <c r="S51" s="39"/>
    </row>
    <row r="52" spans="5:19" s="10" customFormat="1" ht="19.5" customHeight="1" thickBot="1">
      <c r="E52" s="70"/>
      <c r="F52" s="71"/>
      <c r="G52" s="71"/>
      <c r="H52" s="71"/>
      <c r="I52" s="71"/>
      <c r="J52" s="71"/>
      <c r="K52" s="71"/>
      <c r="L52" s="71"/>
      <c r="M52" s="71"/>
      <c r="N52" s="71"/>
      <c r="O52" s="71"/>
      <c r="P52" s="71"/>
      <c r="Q52" s="71"/>
      <c r="R52" s="92"/>
      <c r="S52" s="39"/>
    </row>
    <row r="53" spans="5:19" s="4" customFormat="1" ht="20.100000000000001" customHeight="1" thickTop="1" thickBot="1">
      <c r="E53" s="70"/>
      <c r="F53" s="71"/>
      <c r="G53" s="71"/>
      <c r="H53" s="71"/>
      <c r="I53" s="71"/>
      <c r="J53" s="71"/>
      <c r="K53" s="71"/>
      <c r="L53" s="71"/>
      <c r="M53" s="71"/>
      <c r="N53" s="71"/>
      <c r="O53" s="71"/>
      <c r="P53" s="71"/>
      <c r="Q53" s="71"/>
      <c r="R53" s="6"/>
      <c r="S53" s="5"/>
    </row>
    <row r="54" spans="5:19" s="4" customFormat="1" ht="15" thickTop="1">
      <c r="E54" s="11" t="s">
        <v>41</v>
      </c>
      <c r="F54" s="72"/>
      <c r="G54" s="72"/>
      <c r="H54" s="72"/>
      <c r="I54" s="72"/>
      <c r="J54" s="72"/>
      <c r="K54" s="72"/>
      <c r="L54" s="72"/>
      <c r="M54" s="72"/>
      <c r="N54" s="72"/>
      <c r="O54" s="72"/>
      <c r="P54" s="72"/>
      <c r="Q54" s="72"/>
      <c r="R54" s="6"/>
      <c r="S54" s="5"/>
    </row>
    <row r="55" spans="5:19" s="4" customFormat="1" ht="14.25">
      <c r="E55" s="11" t="s">
        <v>42</v>
      </c>
      <c r="F55" s="72"/>
      <c r="G55" s="72"/>
      <c r="H55" s="72"/>
      <c r="I55" s="72"/>
      <c r="J55" s="72"/>
      <c r="K55" s="72"/>
      <c r="L55" s="72"/>
      <c r="M55" s="72"/>
      <c r="N55" s="72"/>
      <c r="O55" s="72"/>
      <c r="P55" s="72"/>
      <c r="Q55" s="72"/>
    </row>
    <row r="56" spans="5:19" s="4" customFormat="1" ht="14.25">
      <c r="E56" s="11"/>
      <c r="F56" s="72"/>
      <c r="G56" s="72"/>
      <c r="H56" s="72"/>
      <c r="I56" s="72"/>
      <c r="J56" s="72"/>
      <c r="K56" s="72"/>
      <c r="L56" s="72"/>
      <c r="M56" s="72"/>
      <c r="N56" s="72"/>
      <c r="O56" s="72"/>
      <c r="P56" s="72"/>
      <c r="Q56" s="72"/>
    </row>
    <row r="57" spans="5:19" s="4" customFormat="1" ht="14.25">
      <c r="E57" s="11"/>
      <c r="F57" s="72"/>
      <c r="G57" s="72"/>
      <c r="H57" s="72"/>
      <c r="I57" s="72"/>
      <c r="J57" s="72"/>
      <c r="K57" s="72"/>
      <c r="L57" s="72"/>
      <c r="M57" s="72"/>
      <c r="N57" s="72"/>
      <c r="O57" s="72"/>
      <c r="P57" s="72"/>
      <c r="Q57" s="72"/>
    </row>
    <row r="58" spans="5:19" s="4" customFormat="1" ht="14.25">
      <c r="E58" s="11" t="s">
        <v>92</v>
      </c>
      <c r="F58" s="72"/>
      <c r="G58" s="72"/>
      <c r="H58" s="72"/>
      <c r="I58" s="72" t="s">
        <v>98</v>
      </c>
      <c r="J58" s="72"/>
      <c r="K58" s="72"/>
      <c r="L58" s="72"/>
      <c r="M58" s="72"/>
      <c r="N58" s="72"/>
      <c r="O58" s="72" t="s">
        <v>99</v>
      </c>
      <c r="P58" s="72"/>
      <c r="Q58" s="72"/>
      <c r="R58" s="7"/>
      <c r="S58" s="7"/>
    </row>
    <row r="59" spans="5:19" ht="14.25">
      <c r="E59" s="11" t="s">
        <v>93</v>
      </c>
      <c r="F59" s="72"/>
      <c r="G59" s="72"/>
      <c r="H59" s="72"/>
      <c r="I59" s="72" t="s">
        <v>93</v>
      </c>
      <c r="J59" s="72"/>
      <c r="K59" s="72"/>
      <c r="L59" s="72"/>
      <c r="M59" s="72"/>
      <c r="N59" s="72"/>
      <c r="O59" s="72" t="s">
        <v>93</v>
      </c>
      <c r="P59" s="72"/>
      <c r="Q59" s="72"/>
      <c r="R59" s="3"/>
      <c r="S59" s="3"/>
    </row>
    <row r="60" spans="5:19" ht="14.25">
      <c r="E60" s="11" t="s">
        <v>94</v>
      </c>
      <c r="F60" s="72"/>
      <c r="G60" s="72"/>
      <c r="H60" s="72"/>
      <c r="I60" s="72" t="s">
        <v>94</v>
      </c>
      <c r="J60" s="72"/>
      <c r="K60" s="72"/>
      <c r="L60" s="72"/>
      <c r="M60" s="72"/>
      <c r="N60" s="72"/>
      <c r="O60" s="72" t="s">
        <v>94</v>
      </c>
      <c r="P60" s="72"/>
      <c r="Q60" s="72"/>
      <c r="R60" s="3"/>
      <c r="S60" s="3"/>
    </row>
    <row r="61" spans="5:19">
      <c r="F61" s="3"/>
      <c r="G61" s="3"/>
      <c r="H61" s="3"/>
      <c r="I61" s="3"/>
      <c r="J61" s="3"/>
      <c r="K61" s="3"/>
      <c r="L61" s="3"/>
      <c r="M61" s="3"/>
      <c r="N61" s="3"/>
      <c r="O61" s="3"/>
      <c r="P61" s="3"/>
      <c r="Q61" s="3"/>
    </row>
    <row r="62" spans="5:19">
      <c r="F62" s="3"/>
      <c r="G62" s="3"/>
      <c r="H62" s="3"/>
      <c r="I62" s="3"/>
      <c r="J62" s="3"/>
      <c r="K62" s="3"/>
      <c r="L62" s="3"/>
      <c r="M62" s="3"/>
      <c r="N62" s="3"/>
      <c r="O62" s="3"/>
      <c r="P62" s="3"/>
      <c r="Q62" s="3"/>
    </row>
    <row r="63" spans="5:19">
      <c r="F63" s="3"/>
      <c r="G63" s="3"/>
      <c r="H63" s="3"/>
      <c r="I63" s="3"/>
      <c r="J63" s="3"/>
      <c r="K63" s="3"/>
      <c r="L63" s="3"/>
      <c r="M63" s="3"/>
      <c r="N63" s="3"/>
      <c r="O63" s="3"/>
      <c r="P63" s="3"/>
      <c r="Q63" s="3"/>
    </row>
    <row r="64" spans="5:19">
      <c r="F64" s="3"/>
      <c r="G64" s="3"/>
      <c r="H64" s="3"/>
      <c r="I64" s="3"/>
      <c r="J64" s="3"/>
      <c r="K64" s="3"/>
      <c r="L64" s="3"/>
      <c r="M64" s="3"/>
      <c r="N64" s="3"/>
      <c r="O64" s="3"/>
      <c r="P64" s="3"/>
      <c r="Q64" s="3"/>
    </row>
    <row r="65" spans="6:17">
      <c r="F65" s="3"/>
      <c r="G65" s="3"/>
      <c r="H65" s="3"/>
      <c r="I65" s="3"/>
      <c r="J65" s="3"/>
      <c r="K65" s="3"/>
      <c r="L65" s="3"/>
      <c r="M65" s="3"/>
      <c r="N65" s="3"/>
      <c r="O65" s="3"/>
      <c r="P65" s="3"/>
      <c r="Q65" s="3"/>
    </row>
    <row r="66" spans="6:17">
      <c r="F66" s="3"/>
      <c r="G66" s="3"/>
      <c r="H66" s="3"/>
      <c r="I66" s="3"/>
      <c r="J66" s="3"/>
      <c r="K66" s="3"/>
      <c r="L66" s="3"/>
      <c r="M66" s="3"/>
      <c r="N66" s="3"/>
      <c r="O66" s="3"/>
      <c r="P66" s="3"/>
      <c r="Q66" s="3"/>
    </row>
    <row r="67" spans="6:17">
      <c r="F67" s="3"/>
      <c r="G67" s="3"/>
      <c r="H67" s="3"/>
      <c r="I67" s="3"/>
      <c r="J67" s="3"/>
      <c r="K67" s="3"/>
      <c r="L67" s="3"/>
      <c r="M67" s="3"/>
      <c r="N67" s="3"/>
      <c r="O67" s="3"/>
      <c r="P67" s="3"/>
      <c r="Q67" s="3"/>
    </row>
    <row r="68" spans="6:17">
      <c r="F68" s="3"/>
      <c r="G68" s="3"/>
      <c r="H68" s="3"/>
      <c r="I68" s="3"/>
      <c r="J68" s="3"/>
      <c r="K68" s="3"/>
      <c r="L68" s="3"/>
      <c r="M68" s="3"/>
      <c r="N68" s="3"/>
      <c r="O68" s="3"/>
      <c r="P68" s="3"/>
      <c r="Q68" s="3"/>
    </row>
    <row r="69" spans="6:17">
      <c r="F69" s="3"/>
      <c r="G69" s="3"/>
      <c r="H69" s="3"/>
      <c r="I69" s="3"/>
      <c r="J69" s="3"/>
      <c r="K69" s="3"/>
      <c r="L69" s="3"/>
      <c r="M69" s="3"/>
      <c r="N69" s="3"/>
      <c r="O69" s="3"/>
      <c r="P69" s="3"/>
      <c r="Q69" s="3"/>
    </row>
    <row r="70" spans="6:17">
      <c r="F70" s="3"/>
      <c r="G70" s="3"/>
      <c r="H70" s="3"/>
      <c r="I70" s="3"/>
      <c r="J70" s="3"/>
      <c r="K70" s="3"/>
      <c r="L70" s="3"/>
      <c r="M70" s="3"/>
      <c r="N70" s="3"/>
      <c r="O70" s="3"/>
      <c r="P70" s="3"/>
      <c r="Q70" s="3"/>
    </row>
    <row r="71" spans="6:17">
      <c r="F71" s="3"/>
      <c r="G71" s="3"/>
      <c r="H71" s="3"/>
      <c r="I71" s="3"/>
      <c r="J71" s="3"/>
      <c r="K71" s="3"/>
      <c r="L71" s="3"/>
      <c r="M71" s="3"/>
      <c r="N71" s="3"/>
      <c r="O71" s="3"/>
      <c r="P71" s="3"/>
      <c r="Q71" s="3"/>
    </row>
    <row r="72" spans="6:17">
      <c r="F72" s="3"/>
      <c r="G72" s="3"/>
      <c r="H72" s="3"/>
      <c r="I72" s="3"/>
      <c r="J72" s="3"/>
      <c r="K72" s="3"/>
      <c r="L72" s="3"/>
      <c r="M72" s="3"/>
      <c r="N72" s="3"/>
      <c r="O72" s="3"/>
      <c r="P72" s="3"/>
      <c r="Q72" s="3"/>
    </row>
    <row r="73" spans="6:17">
      <c r="F73" s="3"/>
      <c r="G73" s="3"/>
      <c r="H73" s="3"/>
      <c r="I73" s="3"/>
      <c r="J73" s="3"/>
      <c r="K73" s="3"/>
      <c r="L73" s="3"/>
      <c r="M73" s="3"/>
      <c r="N73" s="3"/>
      <c r="O73" s="3"/>
      <c r="P73" s="3"/>
      <c r="Q73" s="3"/>
    </row>
    <row r="74" spans="6:17">
      <c r="F74" s="3"/>
      <c r="G74" s="3"/>
      <c r="H74" s="3"/>
      <c r="I74" s="3"/>
      <c r="J74" s="3"/>
      <c r="K74" s="3"/>
      <c r="L74" s="3"/>
      <c r="M74" s="3"/>
      <c r="N74" s="3"/>
      <c r="O74" s="3"/>
      <c r="P74" s="3"/>
      <c r="Q74" s="3"/>
    </row>
    <row r="75" spans="6:17">
      <c r="F75" s="3"/>
      <c r="G75" s="3"/>
      <c r="H75" s="3"/>
      <c r="I75" s="3"/>
      <c r="J75" s="3"/>
      <c r="K75" s="3"/>
      <c r="L75" s="3"/>
      <c r="M75" s="3"/>
      <c r="N75" s="3"/>
      <c r="O75" s="3"/>
      <c r="P75" s="3"/>
      <c r="Q75" s="3"/>
    </row>
    <row r="76" spans="6:17">
      <c r="F76" s="3"/>
      <c r="G76" s="3"/>
      <c r="H76" s="3"/>
      <c r="I76" s="3"/>
      <c r="J76" s="3"/>
      <c r="K76" s="3"/>
      <c r="L76" s="3"/>
      <c r="M76" s="3"/>
      <c r="N76" s="3"/>
      <c r="O76" s="3"/>
      <c r="P76" s="3"/>
      <c r="Q76" s="3"/>
    </row>
    <row r="77" spans="6:17">
      <c r="F77" s="3"/>
      <c r="G77" s="3"/>
      <c r="H77" s="3"/>
      <c r="I77" s="3"/>
      <c r="J77" s="3"/>
      <c r="K77" s="3"/>
      <c r="L77" s="3"/>
      <c r="M77" s="3"/>
      <c r="N77" s="3"/>
      <c r="O77" s="3"/>
      <c r="P77" s="3"/>
      <c r="Q77" s="3"/>
    </row>
    <row r="78" spans="6:17">
      <c r="F78" s="3"/>
      <c r="G78" s="3"/>
      <c r="H78" s="3"/>
      <c r="I78" s="3"/>
      <c r="J78" s="3"/>
      <c r="K78" s="3"/>
      <c r="L78" s="3"/>
      <c r="M78" s="3"/>
      <c r="N78" s="3"/>
      <c r="O78" s="3"/>
      <c r="P78" s="3"/>
      <c r="Q78" s="3"/>
    </row>
    <row r="79" spans="6:17">
      <c r="F79" s="3"/>
      <c r="G79" s="3"/>
      <c r="H79" s="3"/>
      <c r="I79" s="3"/>
      <c r="J79" s="3"/>
      <c r="K79" s="3"/>
      <c r="L79" s="3"/>
      <c r="M79" s="3"/>
      <c r="N79" s="3"/>
      <c r="O79" s="3"/>
      <c r="P79" s="3"/>
      <c r="Q79" s="3"/>
    </row>
    <row r="80" spans="6:17">
      <c r="F80" s="3"/>
      <c r="G80" s="3"/>
      <c r="H80" s="3"/>
      <c r="I80" s="3"/>
      <c r="J80" s="3"/>
      <c r="K80" s="3"/>
      <c r="L80" s="3"/>
      <c r="M80" s="3"/>
      <c r="N80" s="3"/>
      <c r="O80" s="3"/>
      <c r="P80" s="3"/>
      <c r="Q80" s="3"/>
    </row>
    <row r="81" spans="6:17">
      <c r="F81" s="3"/>
      <c r="G81" s="3"/>
      <c r="H81" s="3"/>
      <c r="I81" s="3"/>
      <c r="J81" s="3"/>
      <c r="K81" s="3"/>
      <c r="L81" s="3"/>
      <c r="M81" s="3"/>
      <c r="N81" s="3"/>
      <c r="O81" s="3"/>
      <c r="P81" s="3"/>
      <c r="Q81" s="3"/>
    </row>
    <row r="82" spans="6:17">
      <c r="F82" s="3"/>
      <c r="G82" s="3"/>
      <c r="H82" s="3"/>
      <c r="I82" s="3"/>
      <c r="J82" s="3"/>
      <c r="K82" s="3"/>
      <c r="L82" s="3"/>
      <c r="M82" s="3"/>
      <c r="N82" s="3"/>
      <c r="O82" s="3"/>
      <c r="P82" s="3"/>
      <c r="Q82" s="3"/>
    </row>
    <row r="83" spans="6:17">
      <c r="F83" s="3"/>
      <c r="G83" s="3"/>
      <c r="H83" s="3"/>
      <c r="I83" s="3"/>
      <c r="J83" s="3"/>
      <c r="K83" s="3"/>
      <c r="L83" s="3"/>
      <c r="M83" s="3"/>
      <c r="N83" s="3"/>
      <c r="O83" s="3"/>
      <c r="P83" s="3"/>
      <c r="Q83" s="3"/>
    </row>
    <row r="84" spans="6:17">
      <c r="F84" s="3"/>
      <c r="G84" s="3"/>
      <c r="H84" s="3"/>
      <c r="I84" s="3"/>
      <c r="J84" s="3"/>
      <c r="K84" s="3"/>
      <c r="L84" s="3"/>
      <c r="M84" s="3"/>
      <c r="N84" s="3"/>
      <c r="O84" s="3"/>
      <c r="P84" s="3"/>
      <c r="Q84" s="3"/>
    </row>
    <row r="85" spans="6:17">
      <c r="F85" s="3"/>
      <c r="G85" s="3"/>
      <c r="H85" s="3"/>
      <c r="I85" s="3"/>
      <c r="J85" s="3"/>
      <c r="K85" s="3"/>
      <c r="L85" s="3"/>
      <c r="M85" s="3"/>
      <c r="N85" s="3"/>
      <c r="O85" s="3"/>
      <c r="P85" s="3"/>
      <c r="Q85" s="3"/>
    </row>
    <row r="86" spans="6:17">
      <c r="F86" s="3"/>
      <c r="G86" s="3"/>
      <c r="H86" s="3"/>
      <c r="I86" s="3"/>
      <c r="J86" s="3"/>
      <c r="K86" s="3"/>
      <c r="L86" s="3"/>
      <c r="M86" s="3"/>
      <c r="N86" s="3"/>
      <c r="O86" s="3"/>
      <c r="P86" s="3"/>
      <c r="Q86" s="3"/>
    </row>
    <row r="87" spans="6:17">
      <c r="F87" s="3"/>
      <c r="G87" s="3"/>
      <c r="H87" s="3"/>
      <c r="I87" s="3"/>
      <c r="J87" s="3"/>
      <c r="K87" s="3"/>
      <c r="L87" s="3"/>
      <c r="M87" s="3"/>
      <c r="N87" s="3"/>
      <c r="O87" s="3"/>
      <c r="P87" s="3"/>
      <c r="Q87" s="3"/>
    </row>
    <row r="88" spans="6:17">
      <c r="F88" s="3"/>
      <c r="G88" s="3"/>
      <c r="H88" s="3"/>
      <c r="I88" s="3"/>
      <c r="J88" s="3"/>
      <c r="K88" s="3"/>
      <c r="L88" s="3"/>
      <c r="M88" s="3"/>
      <c r="N88" s="3"/>
      <c r="O88" s="3"/>
      <c r="P88" s="3"/>
      <c r="Q88" s="3"/>
    </row>
    <row r="89" spans="6:17">
      <c r="F89" s="3"/>
      <c r="G89" s="3"/>
      <c r="H89" s="3"/>
      <c r="I89" s="3"/>
      <c r="J89" s="3"/>
      <c r="K89" s="3"/>
      <c r="L89" s="3"/>
      <c r="M89" s="3"/>
      <c r="N89" s="3"/>
      <c r="O89" s="3"/>
      <c r="P89" s="3"/>
      <c r="Q89" s="3"/>
    </row>
    <row r="90" spans="6:17">
      <c r="F90" s="3"/>
      <c r="G90" s="3"/>
      <c r="H90" s="3"/>
      <c r="I90" s="3"/>
      <c r="J90" s="3"/>
      <c r="K90" s="3"/>
      <c r="L90" s="3"/>
      <c r="M90" s="3"/>
      <c r="N90" s="3"/>
      <c r="O90" s="3"/>
      <c r="P90" s="3"/>
      <c r="Q90" s="3"/>
    </row>
    <row r="91" spans="6:17">
      <c r="F91" s="3"/>
      <c r="G91" s="3"/>
      <c r="H91" s="3"/>
      <c r="I91" s="3"/>
      <c r="J91" s="3"/>
      <c r="K91" s="3"/>
      <c r="L91" s="3"/>
      <c r="M91" s="3"/>
      <c r="N91" s="3"/>
      <c r="O91" s="3"/>
      <c r="P91" s="3"/>
      <c r="Q91" s="3"/>
    </row>
    <row r="92" spans="6:17">
      <c r="F92" s="3"/>
      <c r="G92" s="3"/>
      <c r="H92" s="3"/>
      <c r="I92" s="3"/>
      <c r="J92" s="3"/>
      <c r="K92" s="3"/>
      <c r="L92" s="3"/>
      <c r="M92" s="3"/>
      <c r="N92" s="3"/>
      <c r="O92" s="3"/>
      <c r="P92" s="3"/>
      <c r="Q92" s="3"/>
    </row>
    <row r="93" spans="6:17">
      <c r="F93" s="3"/>
      <c r="G93" s="3"/>
      <c r="H93" s="3"/>
      <c r="I93" s="3"/>
      <c r="J93" s="3"/>
      <c r="K93" s="3"/>
      <c r="L93" s="3"/>
      <c r="M93" s="3"/>
      <c r="N93" s="3"/>
      <c r="O93" s="3"/>
      <c r="P93" s="3"/>
      <c r="Q93" s="3"/>
    </row>
    <row r="94" spans="6:17">
      <c r="F94" s="3"/>
      <c r="G94" s="3"/>
      <c r="H94" s="3"/>
      <c r="I94" s="3"/>
      <c r="J94" s="3"/>
      <c r="K94" s="3"/>
      <c r="L94" s="3"/>
      <c r="M94" s="3"/>
      <c r="N94" s="3"/>
      <c r="O94" s="3"/>
      <c r="P94" s="3"/>
      <c r="Q94" s="3"/>
    </row>
    <row r="95" spans="6:17">
      <c r="F95" s="3"/>
      <c r="G95" s="3"/>
      <c r="H95" s="3"/>
      <c r="I95" s="3"/>
      <c r="J95" s="3"/>
      <c r="K95" s="3"/>
      <c r="L95" s="3"/>
      <c r="M95" s="3"/>
      <c r="N95" s="3"/>
      <c r="O95" s="3"/>
      <c r="P95" s="3"/>
      <c r="Q95" s="3"/>
    </row>
    <row r="96" spans="6:17">
      <c r="F96" s="3"/>
      <c r="G96" s="3"/>
      <c r="H96" s="3"/>
      <c r="I96" s="3"/>
      <c r="J96" s="3"/>
      <c r="K96" s="3"/>
      <c r="L96" s="3"/>
      <c r="M96" s="3"/>
      <c r="N96" s="3"/>
      <c r="O96" s="3"/>
      <c r="P96" s="3"/>
      <c r="Q96" s="3"/>
    </row>
    <row r="97" spans="6:17">
      <c r="F97" s="3"/>
      <c r="G97" s="3"/>
      <c r="H97" s="3"/>
      <c r="I97" s="3"/>
      <c r="J97" s="3"/>
      <c r="K97" s="3"/>
      <c r="L97" s="3"/>
      <c r="M97" s="3"/>
      <c r="N97" s="3"/>
      <c r="O97" s="3"/>
      <c r="P97" s="3"/>
      <c r="Q97" s="3"/>
    </row>
    <row r="98" spans="6:17">
      <c r="F98" s="3"/>
      <c r="G98" s="3"/>
      <c r="H98" s="3"/>
      <c r="I98" s="3"/>
      <c r="J98" s="3"/>
      <c r="K98" s="3"/>
      <c r="L98" s="3"/>
      <c r="M98" s="3"/>
      <c r="N98" s="3"/>
      <c r="O98" s="3"/>
      <c r="P98" s="3"/>
      <c r="Q98" s="3"/>
    </row>
    <row r="99" spans="6:17">
      <c r="F99" s="3"/>
      <c r="G99" s="3"/>
      <c r="H99" s="3"/>
      <c r="I99" s="3"/>
      <c r="J99" s="3"/>
      <c r="K99" s="3"/>
      <c r="L99" s="3"/>
      <c r="M99" s="3"/>
      <c r="N99" s="3"/>
      <c r="O99" s="3"/>
      <c r="P99" s="3"/>
      <c r="Q99" s="3"/>
    </row>
    <row r="100" spans="6:17">
      <c r="F100" s="3"/>
      <c r="G100" s="3"/>
      <c r="H100" s="3"/>
      <c r="I100" s="3"/>
      <c r="J100" s="3"/>
      <c r="K100" s="3"/>
      <c r="L100" s="3"/>
      <c r="M100" s="3"/>
      <c r="N100" s="3"/>
      <c r="O100" s="3"/>
      <c r="P100" s="3"/>
      <c r="Q100" s="3"/>
    </row>
    <row r="101" spans="6:17">
      <c r="F101" s="3"/>
      <c r="G101" s="3"/>
      <c r="H101" s="3"/>
      <c r="I101" s="3"/>
      <c r="J101" s="3"/>
      <c r="K101" s="3"/>
      <c r="L101" s="3"/>
      <c r="M101" s="3"/>
      <c r="N101" s="3"/>
      <c r="O101" s="3"/>
      <c r="P101" s="3"/>
      <c r="Q101" s="3"/>
    </row>
    <row r="102" spans="6:17">
      <c r="F102" s="3"/>
      <c r="G102" s="3"/>
      <c r="H102" s="3"/>
      <c r="I102" s="3"/>
      <c r="J102" s="3"/>
      <c r="K102" s="3"/>
      <c r="L102" s="3"/>
      <c r="M102" s="3"/>
      <c r="N102" s="3"/>
      <c r="O102" s="3"/>
      <c r="P102" s="3"/>
      <c r="Q102" s="3"/>
    </row>
    <row r="103" spans="6:17">
      <c r="F103" s="3"/>
      <c r="G103" s="3"/>
      <c r="H103" s="3"/>
      <c r="I103" s="3"/>
      <c r="J103" s="3"/>
      <c r="K103" s="3"/>
      <c r="L103" s="3"/>
      <c r="M103" s="3"/>
      <c r="N103" s="3"/>
      <c r="O103" s="3"/>
      <c r="P103" s="3"/>
      <c r="Q103" s="3"/>
    </row>
    <row r="104" spans="6:17">
      <c r="F104" s="3"/>
      <c r="G104" s="3"/>
      <c r="H104" s="3"/>
      <c r="I104" s="3"/>
      <c r="J104" s="3"/>
      <c r="K104" s="3"/>
      <c r="L104" s="3"/>
      <c r="M104" s="3"/>
      <c r="N104" s="3"/>
      <c r="O104" s="3"/>
      <c r="P104" s="3"/>
      <c r="Q104" s="3"/>
    </row>
  </sheetData>
  <mergeCells count="1">
    <mergeCell ref="P5:Q6"/>
  </mergeCells>
  <printOptions horizontalCentered="1" verticalCentered="1"/>
  <pageMargins left="0.39370078740157483" right="0.27559055118110237" top="0.59055118110236227" bottom="0.39370078740157483" header="0" footer="0"/>
  <pageSetup scale="4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A729"/>
    <outlinePr summaryBelow="0"/>
    <pageSetUpPr fitToPage="1"/>
  </sheetPr>
  <dimension ref="A2:AE94"/>
  <sheetViews>
    <sheetView showGridLines="0" view="pageBreakPreview" zoomScale="70" zoomScaleSheetLayoutView="70" workbookViewId="0">
      <selection activeCell="E4" sqref="E4"/>
    </sheetView>
  </sheetViews>
  <sheetFormatPr baseColWidth="10" defaultRowHeight="12.75"/>
  <cols>
    <col min="1" max="4" width="3" style="8" customWidth="1"/>
    <col min="5" max="5" width="42.7109375" style="8" customWidth="1"/>
    <col min="6" max="17" width="15.28515625" style="8" bestFit="1" customWidth="1"/>
    <col min="18" max="18" width="17.140625" style="8" customWidth="1"/>
    <col min="19" max="31" width="11.42578125" style="17"/>
    <col min="32" max="16384" width="11.42578125" style="8"/>
  </cols>
  <sheetData>
    <row r="2" spans="1:31" ht="92.25">
      <c r="E2" s="138" t="s">
        <v>108</v>
      </c>
    </row>
    <row r="3" spans="1:31" s="51" customFormat="1" ht="21.75">
      <c r="E3" s="50"/>
      <c r="S3" s="163"/>
      <c r="T3" s="163"/>
      <c r="U3" s="163"/>
      <c r="V3" s="163"/>
      <c r="W3" s="163"/>
      <c r="X3" s="163"/>
      <c r="Y3" s="163"/>
      <c r="Z3" s="163"/>
      <c r="AA3" s="163"/>
      <c r="AB3" s="163"/>
      <c r="AC3" s="163"/>
      <c r="AD3" s="163"/>
      <c r="AE3" s="163"/>
    </row>
    <row r="4" spans="1:31" s="51" customFormat="1" ht="18">
      <c r="A4" s="51" t="s">
        <v>105</v>
      </c>
      <c r="E4" s="62" t="s">
        <v>114</v>
      </c>
      <c r="S4" s="163"/>
      <c r="T4" s="163"/>
      <c r="U4" s="163"/>
      <c r="V4" s="163"/>
      <c r="W4" s="163"/>
      <c r="X4" s="163"/>
      <c r="Y4" s="163"/>
      <c r="Z4" s="163"/>
      <c r="AA4" s="163"/>
      <c r="AB4" s="163"/>
      <c r="AC4" s="163"/>
      <c r="AD4" s="163"/>
      <c r="AE4" s="163"/>
    </row>
    <row r="5" spans="1:31" s="51" customFormat="1" ht="18">
      <c r="E5" s="9" t="s">
        <v>57</v>
      </c>
      <c r="P5" s="406" t="s">
        <v>62</v>
      </c>
      <c r="Q5" s="406"/>
      <c r="S5" s="163"/>
      <c r="T5" s="163"/>
      <c r="U5" s="163"/>
      <c r="V5" s="163"/>
      <c r="W5" s="163"/>
      <c r="X5" s="163"/>
      <c r="Y5" s="163"/>
      <c r="Z5" s="163"/>
      <c r="AA5" s="163"/>
      <c r="AB5" s="163"/>
      <c r="AC5" s="163"/>
      <c r="AD5" s="163"/>
      <c r="AE5" s="163"/>
    </row>
    <row r="6" spans="1:31" s="51" customFormat="1" ht="18">
      <c r="E6" s="9" t="s">
        <v>72</v>
      </c>
      <c r="P6" s="406"/>
      <c r="Q6" s="406"/>
      <c r="S6" s="164"/>
      <c r="T6" s="164"/>
      <c r="U6" s="164"/>
      <c r="V6" s="164"/>
      <c r="W6" s="164"/>
      <c r="X6" s="164"/>
      <c r="Y6" s="164"/>
      <c r="Z6" s="164"/>
      <c r="AA6" s="164"/>
      <c r="AB6" s="164"/>
      <c r="AC6" s="164"/>
      <c r="AD6" s="164"/>
      <c r="AE6" s="164"/>
    </row>
    <row r="7" spans="1:31" ht="15.75" customHeight="1" thickBot="1">
      <c r="E7" s="9" t="s">
        <v>73</v>
      </c>
    </row>
    <row r="8" spans="1:31" ht="15.75" customHeight="1" thickTop="1" thickBot="1">
      <c r="E8" s="9" t="s">
        <v>74</v>
      </c>
      <c r="F8" s="53" t="s">
        <v>0</v>
      </c>
      <c r="G8" s="53" t="str">
        <f>CONCATENATE($F$10,$A$4,G10)</f>
        <v>Enero-Febrero</v>
      </c>
      <c r="H8" s="53" t="str">
        <f t="shared" ref="H8:Q8" si="0">CONCATENATE($F$10,$A$4,H10)</f>
        <v>Enero-Marzo</v>
      </c>
      <c r="I8" s="53" t="str">
        <f t="shared" si="0"/>
        <v>Enero-Abril</v>
      </c>
      <c r="J8" s="53" t="str">
        <f t="shared" si="0"/>
        <v>Enero-Mayo</v>
      </c>
      <c r="K8" s="53" t="str">
        <f t="shared" si="0"/>
        <v>Enero-Junio</v>
      </c>
      <c r="L8" s="53" t="str">
        <f t="shared" si="0"/>
        <v>Enero-Julio</v>
      </c>
      <c r="M8" s="53" t="str">
        <f t="shared" si="0"/>
        <v>Enero-Agosto</v>
      </c>
      <c r="N8" s="53" t="str">
        <f t="shared" si="0"/>
        <v>Enero-Septiembre</v>
      </c>
      <c r="O8" s="53" t="str">
        <f t="shared" si="0"/>
        <v>Enero-Octubre</v>
      </c>
      <c r="P8" s="53" t="str">
        <f t="shared" si="0"/>
        <v>Enero-Noviembre</v>
      </c>
      <c r="Q8" s="53" t="str">
        <f t="shared" si="0"/>
        <v>Enero-Diciembre</v>
      </c>
    </row>
    <row r="9" spans="1:31" ht="6" customHeight="1" thickTop="1">
      <c r="E9" s="52"/>
    </row>
    <row r="10" spans="1:31" s="10" customFormat="1" ht="29.25" hidden="1" customHeight="1" thickTop="1" thickBot="1">
      <c r="E10" s="53" t="s">
        <v>57</v>
      </c>
      <c r="F10" s="53" t="s">
        <v>0</v>
      </c>
      <c r="G10" s="53" t="s">
        <v>1</v>
      </c>
      <c r="H10" s="53" t="s">
        <v>2</v>
      </c>
      <c r="I10" s="53" t="s">
        <v>3</v>
      </c>
      <c r="J10" s="53" t="s">
        <v>4</v>
      </c>
      <c r="K10" s="53" t="s">
        <v>5</v>
      </c>
      <c r="L10" s="53" t="s">
        <v>6</v>
      </c>
      <c r="M10" s="53" t="s">
        <v>7</v>
      </c>
      <c r="N10" s="53" t="s">
        <v>8</v>
      </c>
      <c r="O10" s="53" t="s">
        <v>9</v>
      </c>
      <c r="P10" s="53" t="s">
        <v>10</v>
      </c>
      <c r="Q10" s="53" t="s">
        <v>11</v>
      </c>
      <c r="S10" s="144"/>
      <c r="T10" s="144"/>
      <c r="U10" s="144"/>
      <c r="V10" s="144"/>
      <c r="W10" s="144"/>
      <c r="X10" s="144"/>
      <c r="Y10" s="144"/>
      <c r="Z10" s="144"/>
      <c r="AA10" s="144"/>
      <c r="AB10" s="144"/>
      <c r="AC10" s="144"/>
      <c r="AD10" s="144"/>
      <c r="AE10" s="144"/>
    </row>
    <row r="11" spans="1:31" s="10" customFormat="1" ht="24.75" customHeight="1">
      <c r="E11" s="84" t="s">
        <v>97</v>
      </c>
      <c r="F11" s="85">
        <f t="shared" ref="F11" si="1">+F12+F39</f>
        <v>5333909</v>
      </c>
      <c r="G11" s="85">
        <f>+G12+G39</f>
        <v>13315743</v>
      </c>
      <c r="H11" s="85">
        <f t="shared" ref="H11:Q11" si="2">+H12+H39</f>
        <v>19936303</v>
      </c>
      <c r="I11" s="85">
        <f t="shared" si="2"/>
        <v>27983788</v>
      </c>
      <c r="J11" s="85">
        <f t="shared" si="2"/>
        <v>34646348</v>
      </c>
      <c r="K11" s="85">
        <f t="shared" si="2"/>
        <v>42405193</v>
      </c>
      <c r="L11" s="85">
        <f t="shared" si="2"/>
        <v>49158904</v>
      </c>
      <c r="M11" s="85">
        <f t="shared" si="2"/>
        <v>56353817</v>
      </c>
      <c r="N11" s="85">
        <f t="shared" si="2"/>
        <v>62838761</v>
      </c>
      <c r="O11" s="85">
        <f t="shared" si="2"/>
        <v>68922674</v>
      </c>
      <c r="P11" s="85">
        <f t="shared" si="2"/>
        <v>75726787</v>
      </c>
      <c r="Q11" s="85">
        <f t="shared" si="2"/>
        <v>88806148</v>
      </c>
      <c r="R11" s="39"/>
      <c r="S11" s="145"/>
      <c r="T11" s="144"/>
      <c r="U11" s="144"/>
      <c r="V11" s="144"/>
      <c r="W11" s="144"/>
      <c r="X11" s="144"/>
      <c r="Y11" s="144"/>
      <c r="Z11" s="144"/>
      <c r="AA11" s="144"/>
      <c r="AB11" s="144"/>
      <c r="AC11" s="144"/>
      <c r="AD11" s="144"/>
      <c r="AE11" s="144"/>
    </row>
    <row r="12" spans="1:31" s="10" customFormat="1" ht="20.100000000000001" customHeight="1">
      <c r="E12" s="59" t="s">
        <v>86</v>
      </c>
      <c r="F12" s="86">
        <f>+F13+F29+F36+F26</f>
        <v>5333909</v>
      </c>
      <c r="G12" s="86">
        <f>+G13+G29+G36+G26</f>
        <v>13315743</v>
      </c>
      <c r="H12" s="86">
        <f t="shared" ref="H12:Q12" si="3">+H13+H29+H36+H26</f>
        <v>19936303</v>
      </c>
      <c r="I12" s="86">
        <f t="shared" si="3"/>
        <v>27983788</v>
      </c>
      <c r="J12" s="86">
        <f>+J13+J29+J36+J26</f>
        <v>34646348</v>
      </c>
      <c r="K12" s="86">
        <f t="shared" si="3"/>
        <v>42405193</v>
      </c>
      <c r="L12" s="86">
        <f t="shared" si="3"/>
        <v>49158904</v>
      </c>
      <c r="M12" s="86">
        <f t="shared" si="3"/>
        <v>56353817</v>
      </c>
      <c r="N12" s="86">
        <f t="shared" si="3"/>
        <v>62838761</v>
      </c>
      <c r="O12" s="86">
        <f t="shared" si="3"/>
        <v>68922674</v>
      </c>
      <c r="P12" s="86">
        <f t="shared" si="3"/>
        <v>75726787</v>
      </c>
      <c r="Q12" s="86">
        <f t="shared" si="3"/>
        <v>88806148</v>
      </c>
      <c r="R12" s="39"/>
      <c r="S12" s="145"/>
      <c r="T12" s="144"/>
      <c r="U12" s="144"/>
      <c r="V12" s="144"/>
      <c r="W12" s="144"/>
      <c r="X12" s="144"/>
      <c r="Y12" s="144"/>
      <c r="Z12" s="144"/>
      <c r="AA12" s="144"/>
      <c r="AB12" s="144"/>
      <c r="AC12" s="144"/>
      <c r="AD12" s="144"/>
      <c r="AE12" s="144"/>
    </row>
    <row r="13" spans="1:31" s="10" customFormat="1" ht="25.5" customHeight="1">
      <c r="E13" s="87" t="s">
        <v>87</v>
      </c>
      <c r="F13" s="88">
        <f t="shared" ref="F13:G13" si="4">+F14+F16+F18+F20+F23</f>
        <v>5333909</v>
      </c>
      <c r="G13" s="88">
        <f t="shared" si="4"/>
        <v>11143465</v>
      </c>
      <c r="H13" s="88">
        <f t="shared" ref="H13:Q13" si="5">+H14+H16+H18+H20+H23</f>
        <v>15591747</v>
      </c>
      <c r="I13" s="88">
        <f t="shared" si="5"/>
        <v>21466954</v>
      </c>
      <c r="J13" s="88">
        <f t="shared" si="5"/>
        <v>25957236</v>
      </c>
      <c r="K13" s="88">
        <f t="shared" si="5"/>
        <v>31543803</v>
      </c>
      <c r="L13" s="88">
        <f t="shared" si="5"/>
        <v>36125236</v>
      </c>
      <c r="M13" s="88">
        <f t="shared" si="5"/>
        <v>41147871</v>
      </c>
      <c r="N13" s="88">
        <f t="shared" si="5"/>
        <v>45460537</v>
      </c>
      <c r="O13" s="88">
        <f t="shared" si="5"/>
        <v>49372172</v>
      </c>
      <c r="P13" s="88">
        <f t="shared" si="5"/>
        <v>54004007</v>
      </c>
      <c r="Q13" s="88">
        <f t="shared" si="5"/>
        <v>61911092</v>
      </c>
      <c r="R13" s="89"/>
      <c r="S13" s="165"/>
      <c r="T13" s="144"/>
      <c r="U13" s="144"/>
      <c r="V13" s="144"/>
      <c r="W13" s="144"/>
      <c r="X13" s="144"/>
      <c r="Y13" s="144"/>
      <c r="Z13" s="144"/>
      <c r="AA13" s="144"/>
      <c r="AB13" s="144"/>
      <c r="AC13" s="144"/>
      <c r="AD13" s="144"/>
      <c r="AE13" s="144"/>
    </row>
    <row r="14" spans="1:31" s="10" customFormat="1" ht="20.100000000000001" customHeight="1">
      <c r="E14" s="90" t="s">
        <v>14</v>
      </c>
      <c r="F14" s="91">
        <f>+'SPF-C01'!F14</f>
        <v>0</v>
      </c>
      <c r="G14" s="91">
        <f>SUM('SPF-C01'!$F$14:G14)</f>
        <v>0</v>
      </c>
      <c r="H14" s="91">
        <f>SUM('SPF-C01'!$F$14:H14)</f>
        <v>0</v>
      </c>
      <c r="I14" s="91">
        <f>SUM('SPF-C01'!$F$14:I14)</f>
        <v>0</v>
      </c>
      <c r="J14" s="91">
        <f>SUM('SPF-C01'!$F$14:J14)</f>
        <v>0</v>
      </c>
      <c r="K14" s="91">
        <f>SUM('SPF-C01'!$F$14:K14)</f>
        <v>0</v>
      </c>
      <c r="L14" s="91">
        <f>SUM('SPF-C01'!$F$14:L14)</f>
        <v>0</v>
      </c>
      <c r="M14" s="91">
        <f>SUM('SPF-C01'!$F$14:M14)</f>
        <v>0</v>
      </c>
      <c r="N14" s="91">
        <f>SUM('SPF-C01'!$F$14:N14)</f>
        <v>0</v>
      </c>
      <c r="O14" s="91">
        <f>SUM('SPF-C01'!$F$14:O14)</f>
        <v>0</v>
      </c>
      <c r="P14" s="91">
        <f>SUM('SPF-C01'!$F$14:P14)</f>
        <v>0</v>
      </c>
      <c r="Q14" s="91">
        <f>SUM('SPF-C01'!$F$14:Q14)</f>
        <v>0</v>
      </c>
      <c r="R14" s="39"/>
      <c r="S14" s="145"/>
      <c r="T14" s="144"/>
      <c r="U14" s="144"/>
      <c r="V14" s="144"/>
      <c r="W14" s="144"/>
      <c r="X14" s="144"/>
      <c r="Y14" s="144"/>
      <c r="Z14" s="144"/>
      <c r="AA14" s="144"/>
      <c r="AB14" s="144"/>
      <c r="AC14" s="144"/>
      <c r="AD14" s="144"/>
      <c r="AE14" s="144"/>
    </row>
    <row r="15" spans="1:31" s="10" customFormat="1" ht="20.100000000000001" customHeight="1">
      <c r="E15" s="90"/>
      <c r="F15" s="92"/>
      <c r="G15" s="92"/>
      <c r="H15" s="92"/>
      <c r="I15" s="92"/>
      <c r="J15" s="92"/>
      <c r="K15" s="92"/>
      <c r="L15" s="92"/>
      <c r="M15" s="92"/>
      <c r="N15" s="92"/>
      <c r="O15" s="92"/>
      <c r="P15" s="92"/>
      <c r="Q15" s="92"/>
      <c r="R15" s="39"/>
      <c r="S15" s="145"/>
      <c r="T15" s="144"/>
      <c r="U15" s="144"/>
      <c r="V15" s="144"/>
      <c r="W15" s="144"/>
      <c r="X15" s="144"/>
      <c r="Y15" s="144"/>
      <c r="Z15" s="144"/>
      <c r="AA15" s="144"/>
      <c r="AB15" s="144"/>
      <c r="AC15" s="144"/>
      <c r="AD15" s="144"/>
      <c r="AE15" s="144"/>
    </row>
    <row r="16" spans="1:31" s="10" customFormat="1" ht="20.100000000000001" customHeight="1">
      <c r="E16" s="90" t="s">
        <v>15</v>
      </c>
      <c r="F16" s="91">
        <f>+'SPF-C01'!F16</f>
        <v>5152595</v>
      </c>
      <c r="G16" s="91">
        <f>SUM('SPF-C01'!$F$16:G16)</f>
        <v>10771114</v>
      </c>
      <c r="H16" s="91">
        <f>SUM('SPF-C01'!$F$16:H16)</f>
        <v>15032997</v>
      </c>
      <c r="I16" s="91">
        <f>SUM('SPF-C01'!$F$16:I16)</f>
        <v>20722382</v>
      </c>
      <c r="J16" s="91">
        <f>SUM('SPF-C01'!$F$16:J16)</f>
        <v>25024038</v>
      </c>
      <c r="K16" s="91">
        <f>SUM('SPF-C01'!$F$16:K16)</f>
        <v>30420237</v>
      </c>
      <c r="L16" s="91">
        <f>SUM('SPF-C01'!$F$16:L16)</f>
        <v>34818271</v>
      </c>
      <c r="M16" s="91">
        <f>SUM('SPF-C01'!$F$16:M16)</f>
        <v>39652880</v>
      </c>
      <c r="N16" s="91">
        <f>SUM('SPF-C01'!$F$16:N16)</f>
        <v>43785341</v>
      </c>
      <c r="O16" s="91">
        <f>SUM('SPF-C01'!$F$16:O16)</f>
        <v>47520925</v>
      </c>
      <c r="P16" s="91">
        <f>SUM('SPF-C01'!$F$16:P16)</f>
        <v>51975008</v>
      </c>
      <c r="Q16" s="91">
        <f>SUM('SPF-C01'!$F$16:Q16)</f>
        <v>59655007</v>
      </c>
      <c r="R16" s="39"/>
      <c r="S16" s="145"/>
      <c r="T16" s="144"/>
      <c r="U16" s="144"/>
      <c r="V16" s="144"/>
      <c r="W16" s="144"/>
      <c r="X16" s="144"/>
      <c r="Y16" s="144"/>
      <c r="Z16" s="144"/>
      <c r="AA16" s="144"/>
      <c r="AB16" s="144"/>
      <c r="AC16" s="144"/>
      <c r="AD16" s="144"/>
      <c r="AE16" s="144"/>
    </row>
    <row r="17" spans="5:31" s="10" customFormat="1" ht="20.100000000000001" customHeight="1">
      <c r="E17" s="90"/>
      <c r="F17" s="92"/>
      <c r="G17" s="92"/>
      <c r="H17" s="92"/>
      <c r="I17" s="92"/>
      <c r="J17" s="92"/>
      <c r="K17" s="92"/>
      <c r="L17" s="92"/>
      <c r="M17" s="92"/>
      <c r="N17" s="92"/>
      <c r="O17" s="92"/>
      <c r="P17" s="92"/>
      <c r="Q17" s="92"/>
      <c r="R17" s="39"/>
      <c r="S17" s="145"/>
      <c r="T17" s="144"/>
      <c r="U17" s="144"/>
      <c r="V17" s="144"/>
      <c r="W17" s="144"/>
      <c r="X17" s="144"/>
      <c r="Y17" s="144"/>
      <c r="Z17" s="144"/>
      <c r="AA17" s="144"/>
      <c r="AB17" s="144"/>
      <c r="AC17" s="144"/>
      <c r="AD17" s="144"/>
      <c r="AE17" s="144"/>
    </row>
    <row r="18" spans="5:31" s="10" customFormat="1" ht="20.100000000000001" customHeight="1">
      <c r="E18" s="93" t="s">
        <v>16</v>
      </c>
      <c r="F18" s="91">
        <f>+'SPF-C01'!F22</f>
        <v>171014</v>
      </c>
      <c r="G18" s="91">
        <f>SUM('SPF-C01'!$F$22:G22)</f>
        <v>351751</v>
      </c>
      <c r="H18" s="91">
        <f>SUM('SPF-C01'!$F$22:H22)</f>
        <v>527850</v>
      </c>
      <c r="I18" s="91">
        <f>SUM('SPF-C01'!$F$22:I22)</f>
        <v>703372</v>
      </c>
      <c r="J18" s="91">
        <f>SUM('SPF-C01'!$F$22:J22)</f>
        <v>881698</v>
      </c>
      <c r="K18" s="91">
        <f>SUM('SPF-C01'!$F$22:K22)</f>
        <v>1061766</v>
      </c>
      <c r="L18" s="91">
        <f>SUM('SPF-C01'!$F$22:L22)</f>
        <v>1234865</v>
      </c>
      <c r="M18" s="91">
        <f>SUM('SPF-C01'!$F$22:M22)</f>
        <v>1412591</v>
      </c>
      <c r="N18" s="91">
        <f>SUM('SPF-C01'!$F$22:N22)</f>
        <v>1582496</v>
      </c>
      <c r="O18" s="91">
        <f>SUM('SPF-C01'!$F$22:O22)</f>
        <v>1748247</v>
      </c>
      <c r="P18" s="91">
        <f>SUM('SPF-C01'!$F$22:P22)</f>
        <v>1915699</v>
      </c>
      <c r="Q18" s="91">
        <f>SUM('SPF-C01'!$F$22:Q22)</f>
        <v>2132485</v>
      </c>
      <c r="R18" s="39"/>
      <c r="S18" s="145"/>
      <c r="T18" s="144"/>
      <c r="U18" s="144"/>
      <c r="V18" s="144"/>
      <c r="W18" s="144"/>
      <c r="X18" s="144"/>
      <c r="Y18" s="144"/>
      <c r="Z18" s="144"/>
      <c r="AA18" s="144"/>
      <c r="AB18" s="144"/>
      <c r="AC18" s="144"/>
      <c r="AD18" s="144"/>
      <c r="AE18" s="144"/>
    </row>
    <row r="19" spans="5:31" s="10" customFormat="1" ht="20.100000000000001" customHeight="1">
      <c r="E19" s="93"/>
      <c r="F19" s="92"/>
      <c r="G19" s="92"/>
      <c r="H19" s="92"/>
      <c r="I19" s="92"/>
      <c r="J19" s="92"/>
      <c r="K19" s="92"/>
      <c r="L19" s="92"/>
      <c r="M19" s="92"/>
      <c r="N19" s="92"/>
      <c r="O19" s="92"/>
      <c r="P19" s="92"/>
      <c r="Q19" s="92"/>
      <c r="R19" s="39"/>
      <c r="S19" s="145"/>
      <c r="T19" s="144"/>
      <c r="U19" s="144"/>
      <c r="V19" s="144"/>
      <c r="W19" s="144"/>
      <c r="X19" s="144"/>
      <c r="Y19" s="144"/>
      <c r="Z19" s="144"/>
      <c r="AA19" s="144"/>
      <c r="AB19" s="144"/>
      <c r="AC19" s="144"/>
      <c r="AD19" s="144"/>
      <c r="AE19" s="144"/>
    </row>
    <row r="20" spans="5:31" s="10" customFormat="1" ht="20.100000000000001" customHeight="1">
      <c r="E20" s="90" t="s">
        <v>17</v>
      </c>
      <c r="F20" s="91">
        <f>+'SPF-C01'!F25</f>
        <v>10300</v>
      </c>
      <c r="G20" s="91">
        <f>SUM('SPF-C01'!$F$25:G25)</f>
        <v>20600</v>
      </c>
      <c r="H20" s="91">
        <f>SUM('SPF-C01'!$F$25:H25)</f>
        <v>30900</v>
      </c>
      <c r="I20" s="91">
        <f>SUM('SPF-C01'!$F$25:I25)</f>
        <v>41200</v>
      </c>
      <c r="J20" s="91">
        <f>SUM('SPF-C01'!$F$25:J25)</f>
        <v>51500</v>
      </c>
      <c r="K20" s="91">
        <f>SUM('SPF-C01'!$F$25:K25)</f>
        <v>61800</v>
      </c>
      <c r="L20" s="91">
        <f>SUM('SPF-C01'!$F$25:L25)</f>
        <v>72100</v>
      </c>
      <c r="M20" s="91">
        <f>SUM('SPF-C01'!$F$25:M25)</f>
        <v>82400</v>
      </c>
      <c r="N20" s="91">
        <f>SUM('SPF-C01'!$F$25:N25)</f>
        <v>92700</v>
      </c>
      <c r="O20" s="91">
        <f>SUM('SPF-C01'!$F$25:O25)</f>
        <v>103000</v>
      </c>
      <c r="P20" s="91">
        <f>SUM('SPF-C01'!$F$25:P25)</f>
        <v>113300</v>
      </c>
      <c r="Q20" s="91">
        <f>SUM('SPF-C01'!$F$25:Q25)</f>
        <v>123600</v>
      </c>
      <c r="R20" s="39"/>
      <c r="S20" s="145"/>
      <c r="T20" s="144"/>
      <c r="U20" s="144"/>
      <c r="V20" s="144"/>
      <c r="W20" s="144"/>
      <c r="X20" s="144"/>
      <c r="Y20" s="144"/>
      <c r="Z20" s="144"/>
      <c r="AA20" s="144"/>
      <c r="AB20" s="144"/>
      <c r="AC20" s="144"/>
      <c r="AD20" s="144"/>
      <c r="AE20" s="144"/>
    </row>
    <row r="21" spans="5:31" s="10" customFormat="1" ht="20.100000000000001" customHeight="1">
      <c r="E21" s="90"/>
      <c r="F21" s="91"/>
      <c r="G21" s="91"/>
      <c r="H21" s="91"/>
      <c r="I21" s="91"/>
      <c r="J21" s="91"/>
      <c r="K21" s="91"/>
      <c r="L21" s="91"/>
      <c r="M21" s="91"/>
      <c r="N21" s="91"/>
      <c r="O21" s="91"/>
      <c r="P21" s="91"/>
      <c r="Q21" s="91"/>
      <c r="R21" s="39"/>
      <c r="S21" s="145"/>
      <c r="T21" s="144"/>
      <c r="U21" s="144"/>
      <c r="V21" s="144"/>
      <c r="W21" s="144"/>
      <c r="X21" s="144"/>
      <c r="Y21" s="144"/>
      <c r="Z21" s="144"/>
      <c r="AA21" s="144"/>
      <c r="AB21" s="144"/>
      <c r="AC21" s="144"/>
      <c r="AD21" s="144"/>
      <c r="AE21" s="144"/>
    </row>
    <row r="22" spans="5:31" s="10" customFormat="1" ht="20.100000000000001" customHeight="1">
      <c r="E22" s="94"/>
      <c r="F22" s="92"/>
      <c r="G22" s="92"/>
      <c r="H22" s="92"/>
      <c r="I22" s="92"/>
      <c r="J22" s="92"/>
      <c r="K22" s="92"/>
      <c r="L22" s="92"/>
      <c r="M22" s="92"/>
      <c r="N22" s="92"/>
      <c r="O22" s="92"/>
      <c r="P22" s="92"/>
      <c r="Q22" s="92"/>
      <c r="R22" s="39"/>
      <c r="S22" s="145"/>
      <c r="T22" s="144"/>
      <c r="U22" s="144"/>
      <c r="V22" s="144"/>
      <c r="W22" s="144"/>
      <c r="X22" s="144"/>
      <c r="Y22" s="144"/>
      <c r="Z22" s="144"/>
      <c r="AA22" s="144"/>
      <c r="AB22" s="144"/>
      <c r="AC22" s="144"/>
      <c r="AD22" s="144"/>
      <c r="AE22" s="144"/>
    </row>
    <row r="23" spans="5:31" s="39" customFormat="1" ht="20.100000000000001" customHeight="1">
      <c r="E23" s="90" t="s">
        <v>25</v>
      </c>
      <c r="F23" s="92">
        <f>+'SPF-C01'!F27</f>
        <v>0</v>
      </c>
      <c r="G23" s="92">
        <f>SUM('SPF-C01'!$F$27:G27)</f>
        <v>0</v>
      </c>
      <c r="H23" s="92">
        <f>SUM('SPF-C01'!$F$27:H27)</f>
        <v>0</v>
      </c>
      <c r="I23" s="92">
        <f>SUM('SPF-C01'!$F$27:I27)</f>
        <v>0</v>
      </c>
      <c r="J23" s="92">
        <f>SUM('SPF-C01'!$F$27:J27)</f>
        <v>0</v>
      </c>
      <c r="K23" s="92">
        <f>SUM('SPF-C01'!$F$27:K27)</f>
        <v>0</v>
      </c>
      <c r="L23" s="92">
        <f>SUM('SPF-C01'!$F$27:L27)</f>
        <v>0</v>
      </c>
      <c r="M23" s="92">
        <f>SUM('SPF-C01'!$F$27:M27)</f>
        <v>0</v>
      </c>
      <c r="N23" s="92">
        <f>SUM('SPF-C01'!$F$27:N27)</f>
        <v>0</v>
      </c>
      <c r="O23" s="92">
        <f>SUM('SPF-C01'!$F$27:O27)</f>
        <v>0</v>
      </c>
      <c r="P23" s="92">
        <f>SUM('SPF-C01'!$F$27:P27)</f>
        <v>0</v>
      </c>
      <c r="Q23" s="92">
        <f>SUM('SPF-C01'!$F$27:Q27)</f>
        <v>0</v>
      </c>
      <c r="S23" s="145"/>
      <c r="T23" s="145"/>
      <c r="U23" s="145"/>
      <c r="V23" s="145"/>
      <c r="W23" s="145"/>
      <c r="X23" s="145"/>
      <c r="Y23" s="145"/>
      <c r="Z23" s="145"/>
      <c r="AA23" s="145"/>
      <c r="AB23" s="145"/>
      <c r="AC23" s="145"/>
      <c r="AD23" s="145"/>
      <c r="AE23" s="145"/>
    </row>
    <row r="24" spans="5:31" s="10" customFormat="1" ht="20.100000000000001" customHeight="1">
      <c r="E24" s="95" t="s">
        <v>102</v>
      </c>
      <c r="F24" s="92"/>
      <c r="G24" s="92"/>
      <c r="H24" s="92"/>
      <c r="I24" s="92"/>
      <c r="J24" s="92"/>
      <c r="K24" s="92"/>
      <c r="L24" s="92"/>
      <c r="M24" s="92"/>
      <c r="N24" s="92"/>
      <c r="O24" s="92"/>
      <c r="P24" s="92"/>
      <c r="Q24" s="92"/>
      <c r="R24" s="39"/>
      <c r="S24" s="145"/>
      <c r="T24" s="144"/>
      <c r="U24" s="144"/>
      <c r="V24" s="144"/>
      <c r="W24" s="144"/>
      <c r="X24" s="144"/>
      <c r="Y24" s="144"/>
      <c r="Z24" s="144"/>
      <c r="AA24" s="144"/>
      <c r="AB24" s="144"/>
      <c r="AC24" s="144"/>
      <c r="AD24" s="144"/>
      <c r="AE24" s="144"/>
    </row>
    <row r="25" spans="5:31" s="10" customFormat="1" ht="20.25" customHeight="1">
      <c r="E25" s="95" t="s">
        <v>101</v>
      </c>
      <c r="F25" s="92"/>
      <c r="G25" s="92"/>
      <c r="H25" s="92"/>
      <c r="I25" s="92"/>
      <c r="J25" s="92"/>
      <c r="K25" s="92"/>
      <c r="L25" s="92"/>
      <c r="M25" s="92"/>
      <c r="N25" s="92"/>
      <c r="O25" s="92"/>
      <c r="P25" s="92"/>
      <c r="Q25" s="92"/>
      <c r="R25" s="39"/>
      <c r="S25" s="145"/>
      <c r="T25" s="144"/>
      <c r="U25" s="144"/>
      <c r="V25" s="144"/>
      <c r="W25" s="144"/>
      <c r="X25" s="144"/>
      <c r="Y25" s="144"/>
      <c r="Z25" s="144"/>
      <c r="AA25" s="144"/>
      <c r="AB25" s="144"/>
      <c r="AC25" s="144"/>
      <c r="AD25" s="144"/>
      <c r="AE25" s="144"/>
    </row>
    <row r="26" spans="5:31" s="10" customFormat="1" ht="32.25" customHeight="1">
      <c r="E26" s="90" t="s">
        <v>91</v>
      </c>
      <c r="F26" s="85">
        <f>+'SPF-C01'!F30</f>
        <v>0</v>
      </c>
      <c r="G26" s="85">
        <f>SUM('SPF-C01'!$F$30:G30)</f>
        <v>0</v>
      </c>
      <c r="H26" s="85">
        <f>SUM('SPF-C01'!$F$30:H30)</f>
        <v>0</v>
      </c>
      <c r="I26" s="85">
        <f>SUM('SPF-C01'!$F$30:I30)</f>
        <v>0</v>
      </c>
      <c r="J26" s="85">
        <f>SUM('SPF-C01'!$F$30:J30)</f>
        <v>0</v>
      </c>
      <c r="K26" s="85">
        <f>SUM('SPF-C01'!$F$30:K30)</f>
        <v>0</v>
      </c>
      <c r="L26" s="85">
        <f>SUM('SPF-C01'!$F$30:L30)</f>
        <v>0</v>
      </c>
      <c r="M26" s="85">
        <f>SUM('SPF-C01'!$F$30:M30)</f>
        <v>0</v>
      </c>
      <c r="N26" s="85">
        <f>SUM('SPF-C01'!$F$30:N30)</f>
        <v>0</v>
      </c>
      <c r="O26" s="85">
        <f>SUM('SPF-C01'!$F$30:O30)</f>
        <v>0</v>
      </c>
      <c r="P26" s="85">
        <f>SUM('SPF-C01'!$F$30:P30)</f>
        <v>0</v>
      </c>
      <c r="Q26" s="85">
        <f>SUM('SPF-C01'!$F$30:Q30)</f>
        <v>0</v>
      </c>
      <c r="R26" s="39"/>
      <c r="S26" s="145"/>
      <c r="T26" s="144"/>
      <c r="U26" s="144"/>
      <c r="V26" s="144"/>
      <c r="W26" s="144"/>
      <c r="X26" s="144"/>
      <c r="Y26" s="144"/>
      <c r="Z26" s="144"/>
      <c r="AA26" s="144"/>
      <c r="AB26" s="144"/>
      <c r="AC26" s="144"/>
      <c r="AD26" s="144"/>
      <c r="AE26" s="144"/>
    </row>
    <row r="27" spans="5:31" s="10" customFormat="1" ht="20.100000000000001" customHeight="1">
      <c r="E27" s="96" t="s">
        <v>58</v>
      </c>
      <c r="F27" s="85">
        <f>+'SPF-C01'!F31</f>
        <v>0</v>
      </c>
      <c r="G27" s="92">
        <f>SUM('SPF-C01'!F31:G31)</f>
        <v>0</v>
      </c>
      <c r="H27" s="92">
        <f>SUM('SPF-C01'!G31:H31)</f>
        <v>0</v>
      </c>
      <c r="I27" s="92">
        <f>SUM('SPF-C01'!H31:I31)</f>
        <v>0</v>
      </c>
      <c r="J27" s="92">
        <f>SUM('SPF-C01'!I31:J31)</f>
        <v>0</v>
      </c>
      <c r="K27" s="92">
        <f>SUM('SPF-C01'!J31:K31)</f>
        <v>0</v>
      </c>
      <c r="L27" s="92">
        <f>SUM('SPF-C01'!K31:L31)</f>
        <v>0</v>
      </c>
      <c r="M27" s="92">
        <f>SUM('SPF-C01'!L31:M31)</f>
        <v>0</v>
      </c>
      <c r="N27" s="92">
        <f>SUM('SPF-C01'!M31:N31)</f>
        <v>0</v>
      </c>
      <c r="O27" s="92">
        <f>SUM('SPF-C01'!N31:O31)</f>
        <v>0</v>
      </c>
      <c r="P27" s="92">
        <f>SUM('SPF-C01'!O31:P31)</f>
        <v>0</v>
      </c>
      <c r="Q27" s="92">
        <f>SUM('SPF-C01'!P31:Q31)</f>
        <v>0</v>
      </c>
      <c r="R27" s="39"/>
      <c r="S27" s="145"/>
      <c r="T27" s="144"/>
      <c r="U27" s="144"/>
      <c r="V27" s="144"/>
      <c r="W27" s="144"/>
      <c r="X27" s="144"/>
      <c r="Y27" s="144"/>
      <c r="Z27" s="144"/>
      <c r="AA27" s="144"/>
      <c r="AB27" s="144"/>
      <c r="AC27" s="144"/>
      <c r="AD27" s="144"/>
      <c r="AE27" s="144"/>
    </row>
    <row r="28" spans="5:31" s="10" customFormat="1" ht="20.100000000000001" customHeight="1">
      <c r="E28" s="96" t="s">
        <v>59</v>
      </c>
      <c r="F28" s="85">
        <f>+'SPF-C01'!F32</f>
        <v>0</v>
      </c>
      <c r="G28" s="92">
        <f>SUM('SPF-C01'!$F$32:G32)</f>
        <v>0</v>
      </c>
      <c r="H28" s="92">
        <f>SUM('SPF-C01'!$F$32:H32)</f>
        <v>0</v>
      </c>
      <c r="I28" s="92">
        <f>SUM('SPF-C01'!$F$32:I32)</f>
        <v>0</v>
      </c>
      <c r="J28" s="92">
        <f>SUM('SPF-C01'!$F$32:J32)</f>
        <v>0</v>
      </c>
      <c r="K28" s="92">
        <f>SUM('SPF-C01'!$F$32:K32)</f>
        <v>0</v>
      </c>
      <c r="L28" s="92">
        <f>SUM('SPF-C01'!$F$32:L32)</f>
        <v>0</v>
      </c>
      <c r="M28" s="92">
        <f>SUM('SPF-C01'!$F$32:M32)</f>
        <v>0</v>
      </c>
      <c r="N28" s="92">
        <f>SUM('SPF-C01'!$F$32:N32)</f>
        <v>0</v>
      </c>
      <c r="O28" s="92">
        <f>SUM('SPF-C01'!$F$32:O32)</f>
        <v>0</v>
      </c>
      <c r="P28" s="92">
        <f>SUM('SPF-C01'!$F$32:P32)</f>
        <v>0</v>
      </c>
      <c r="Q28" s="92">
        <f>SUM('SPF-C01'!$F$32:Q32)</f>
        <v>0</v>
      </c>
      <c r="R28" s="39"/>
      <c r="S28" s="145"/>
      <c r="T28" s="144"/>
      <c r="U28" s="144"/>
      <c r="V28" s="144"/>
      <c r="W28" s="144"/>
      <c r="X28" s="144"/>
      <c r="Y28" s="144"/>
      <c r="Z28" s="144"/>
      <c r="AA28" s="144"/>
      <c r="AB28" s="144"/>
      <c r="AC28" s="144"/>
      <c r="AD28" s="144"/>
      <c r="AE28" s="144"/>
    </row>
    <row r="29" spans="5:31" s="10" customFormat="1" ht="20.25" customHeight="1">
      <c r="E29" s="59" t="s">
        <v>103</v>
      </c>
      <c r="F29" s="86">
        <f>+'SPF-C01'!F33</f>
        <v>0</v>
      </c>
      <c r="G29" s="86">
        <f>SUM('SPF-C01'!$F$33:G33)</f>
        <v>2172278</v>
      </c>
      <c r="H29" s="86">
        <f>SUM('SPF-C01'!$F$33:H33)</f>
        <v>4344556</v>
      </c>
      <c r="I29" s="86">
        <f>SUM('SPF-C01'!$F$33:I33)</f>
        <v>6516834</v>
      </c>
      <c r="J29" s="86">
        <f>SUM('SPF-C01'!$F$33:J33)</f>
        <v>8689112</v>
      </c>
      <c r="K29" s="86">
        <f>SUM('SPF-C01'!$F$33:K33)</f>
        <v>10861390</v>
      </c>
      <c r="L29" s="86">
        <f>SUM('SPF-C01'!$F$33:L33)</f>
        <v>13033668</v>
      </c>
      <c r="M29" s="86">
        <f>SUM('SPF-C01'!$F$33:M33)</f>
        <v>15205946</v>
      </c>
      <c r="N29" s="86">
        <f>SUM('SPF-C01'!$F$33:N33)</f>
        <v>17378224</v>
      </c>
      <c r="O29" s="86">
        <f>SUM('SPF-C01'!$F$33:O33)</f>
        <v>19550502</v>
      </c>
      <c r="P29" s="86">
        <f>SUM('SPF-C01'!$F$33:P33)</f>
        <v>21722780</v>
      </c>
      <c r="Q29" s="86">
        <f>SUM('SPF-C01'!$F$33:Q33)</f>
        <v>26895056</v>
      </c>
      <c r="R29" s="39"/>
      <c r="S29" s="145"/>
      <c r="T29" s="144"/>
      <c r="U29" s="144"/>
      <c r="V29" s="144"/>
      <c r="W29" s="144"/>
      <c r="X29" s="144"/>
      <c r="Y29" s="144"/>
      <c r="Z29" s="144"/>
      <c r="AA29" s="144"/>
      <c r="AB29" s="144"/>
      <c r="AC29" s="144"/>
      <c r="AD29" s="144"/>
      <c r="AE29" s="144"/>
    </row>
    <row r="30" spans="5:31" s="10" customFormat="1" ht="21" customHeight="1">
      <c r="E30" s="90" t="s">
        <v>18</v>
      </c>
      <c r="F30" s="92">
        <f>+'SPF-C01'!F34</f>
        <v>0</v>
      </c>
      <c r="G30" s="92">
        <f>SUM('SPF-C01'!$F$34:G34)</f>
        <v>2172278</v>
      </c>
      <c r="H30" s="92">
        <f>SUM('SPF-C01'!$F$34:H34)</f>
        <v>4344556</v>
      </c>
      <c r="I30" s="92">
        <f>SUM('SPF-C01'!$F$34:I34)</f>
        <v>6516834</v>
      </c>
      <c r="J30" s="92">
        <f>SUM('SPF-C01'!$F$34:J34)</f>
        <v>8689112</v>
      </c>
      <c r="K30" s="92">
        <f>SUM('SPF-C01'!$F$34:K34)</f>
        <v>10861390</v>
      </c>
      <c r="L30" s="92">
        <f>SUM('SPF-C01'!$F$34:L34)</f>
        <v>13033668</v>
      </c>
      <c r="M30" s="92">
        <f>SUM('SPF-C01'!$F$34:M34)</f>
        <v>15205946</v>
      </c>
      <c r="N30" s="92">
        <f>SUM('SPF-C01'!$F$34:N34)</f>
        <v>17378224</v>
      </c>
      <c r="O30" s="92">
        <f>SUM('SPF-C01'!$F$34:O34)</f>
        <v>19550502</v>
      </c>
      <c r="P30" s="92">
        <f>SUM('SPF-C01'!$F$34:P34)</f>
        <v>21722780</v>
      </c>
      <c r="Q30" s="92">
        <f>SUM('SPF-C01'!$F$34:Q34)</f>
        <v>26895056</v>
      </c>
      <c r="R30" s="89"/>
      <c r="S30" s="165"/>
      <c r="T30" s="144"/>
      <c r="U30" s="144"/>
      <c r="V30" s="144"/>
      <c r="W30" s="144"/>
      <c r="X30" s="144"/>
      <c r="Y30" s="144"/>
      <c r="Z30" s="144"/>
      <c r="AA30" s="144"/>
      <c r="AB30" s="144"/>
      <c r="AC30" s="144"/>
      <c r="AD30" s="144"/>
      <c r="AE30" s="144"/>
    </row>
    <row r="31" spans="5:31" s="10" customFormat="1" ht="20.100000000000001" customHeight="1">
      <c r="E31" s="97" t="s">
        <v>19</v>
      </c>
      <c r="F31" s="98">
        <f>+'SPF-C01'!F35</f>
        <v>0</v>
      </c>
      <c r="G31" s="98">
        <f>SUM('SPF-C01'!$F$35:G35)</f>
        <v>2172278</v>
      </c>
      <c r="H31" s="98">
        <f>SUM('SPF-C01'!$F$35:H35)</f>
        <v>4344556</v>
      </c>
      <c r="I31" s="98">
        <f>SUM('SPF-C01'!$F$35:I35)</f>
        <v>6516834</v>
      </c>
      <c r="J31" s="98">
        <f>SUM('SPF-C01'!$F$35:J35)</f>
        <v>8689112</v>
      </c>
      <c r="K31" s="98">
        <f>SUM('SPF-C01'!$F$35:K35)</f>
        <v>10861390</v>
      </c>
      <c r="L31" s="98">
        <f>SUM('SPF-C01'!$F$35:L35)</f>
        <v>13033668</v>
      </c>
      <c r="M31" s="98">
        <f>SUM('SPF-C01'!$F$35:M35)</f>
        <v>15205946</v>
      </c>
      <c r="N31" s="98">
        <f>SUM('SPF-C01'!$F$35:N35)</f>
        <v>17378224</v>
      </c>
      <c r="O31" s="98">
        <f>SUM('SPF-C01'!$F$35:O35)</f>
        <v>19550502</v>
      </c>
      <c r="P31" s="98">
        <f>SUM('SPF-C01'!$F$35:P35)</f>
        <v>21722780</v>
      </c>
      <c r="Q31" s="98">
        <f>SUM('SPF-C01'!$F$35:Q35)</f>
        <v>26895056</v>
      </c>
      <c r="R31" s="39"/>
      <c r="S31" s="145"/>
      <c r="T31" s="144"/>
      <c r="U31" s="144"/>
      <c r="V31" s="144"/>
      <c r="W31" s="144"/>
      <c r="X31" s="144"/>
      <c r="Y31" s="144"/>
      <c r="Z31" s="144"/>
      <c r="AA31" s="144"/>
      <c r="AB31" s="144"/>
      <c r="AC31" s="144"/>
      <c r="AD31" s="144"/>
      <c r="AE31" s="144"/>
    </row>
    <row r="32" spans="5:31" s="39" customFormat="1" ht="15" customHeight="1">
      <c r="E32" s="97" t="s">
        <v>20</v>
      </c>
      <c r="F32" s="98">
        <f>+'SPF-C01'!F36</f>
        <v>0</v>
      </c>
      <c r="G32" s="98">
        <f>SUM('SPF-C01'!$F$36:G36)</f>
        <v>0</v>
      </c>
      <c r="H32" s="98">
        <f>SUM('SPF-C01'!$F$36:H36)</f>
        <v>0</v>
      </c>
      <c r="I32" s="98">
        <f>SUM('SPF-C01'!$F$36:I36)</f>
        <v>0</v>
      </c>
      <c r="J32" s="98">
        <f>SUM('SPF-C01'!$F$36:J36)</f>
        <v>0</v>
      </c>
      <c r="K32" s="98">
        <f>SUM('SPF-C01'!$F$36:K36)</f>
        <v>0</v>
      </c>
      <c r="L32" s="98">
        <f>SUM('SPF-C01'!$F$36:L36)</f>
        <v>0</v>
      </c>
      <c r="M32" s="98">
        <f>SUM('SPF-C01'!$F$36:M36)</f>
        <v>0</v>
      </c>
      <c r="N32" s="98">
        <f>SUM('SPF-C01'!$F$36:N36)</f>
        <v>0</v>
      </c>
      <c r="O32" s="98">
        <f>SUM('SPF-C01'!$F$36:O36)</f>
        <v>0</v>
      </c>
      <c r="P32" s="98">
        <f>SUM('SPF-C01'!$F$36:P36)</f>
        <v>0</v>
      </c>
      <c r="Q32" s="98">
        <f>SUM('SPF-C01'!$F$36:Q36)</f>
        <v>0</v>
      </c>
      <c r="S32" s="145"/>
      <c r="T32" s="145"/>
      <c r="U32" s="145"/>
      <c r="V32" s="145"/>
      <c r="W32" s="145"/>
      <c r="X32" s="145"/>
      <c r="Y32" s="145"/>
      <c r="Z32" s="145"/>
      <c r="AA32" s="145"/>
      <c r="AB32" s="145"/>
      <c r="AC32" s="145"/>
      <c r="AD32" s="145"/>
      <c r="AE32" s="145"/>
    </row>
    <row r="33" spans="5:31" s="39" customFormat="1" ht="15" customHeight="1">
      <c r="E33" s="90" t="s">
        <v>21</v>
      </c>
      <c r="F33" s="92">
        <f>+'SPF-C01'!F37</f>
        <v>0</v>
      </c>
      <c r="G33" s="92">
        <f>SUM('SPF-C01'!$F$37:G37)</f>
        <v>0</v>
      </c>
      <c r="H33" s="92">
        <f>SUM('SPF-C01'!$F$37:H37)</f>
        <v>0</v>
      </c>
      <c r="I33" s="92">
        <f>SUM('SPF-C01'!$F$37:I37)</f>
        <v>0</v>
      </c>
      <c r="J33" s="92">
        <f>SUM('SPF-C01'!$F$37:J37)</f>
        <v>0</v>
      </c>
      <c r="K33" s="92">
        <f>SUM('SPF-C01'!$F$37:K37)</f>
        <v>0</v>
      </c>
      <c r="L33" s="92">
        <f>SUM('SPF-C01'!$F$37:L37)</f>
        <v>0</v>
      </c>
      <c r="M33" s="92">
        <f>SUM('SPF-C01'!$F$37:M37)</f>
        <v>0</v>
      </c>
      <c r="N33" s="92">
        <f>SUM('SPF-C01'!$F$37:N37)</f>
        <v>0</v>
      </c>
      <c r="O33" s="92">
        <f>SUM('SPF-C01'!$F$37:O37)</f>
        <v>0</v>
      </c>
      <c r="P33" s="92">
        <f>SUM('SPF-C01'!$F$37:P37)</f>
        <v>0</v>
      </c>
      <c r="Q33" s="92">
        <f>SUM('SPF-C01'!$F$37:Q37)</f>
        <v>0</v>
      </c>
      <c r="S33" s="145"/>
      <c r="T33" s="145"/>
      <c r="U33" s="145"/>
      <c r="V33" s="145"/>
      <c r="W33" s="145"/>
      <c r="X33" s="145"/>
      <c r="Y33" s="145"/>
      <c r="Z33" s="145"/>
      <c r="AA33" s="145"/>
      <c r="AB33" s="145"/>
      <c r="AC33" s="145"/>
      <c r="AD33" s="145"/>
      <c r="AE33" s="145"/>
    </row>
    <row r="34" spans="5:31" s="39" customFormat="1" ht="20.100000000000001" customHeight="1">
      <c r="E34" s="97" t="s">
        <v>19</v>
      </c>
      <c r="F34" s="98">
        <f>+'SPF-C01'!F38</f>
        <v>0</v>
      </c>
      <c r="G34" s="98">
        <f>SUM('SPF-C01'!$F$38:G38)</f>
        <v>0</v>
      </c>
      <c r="H34" s="98">
        <f>SUM('SPF-C01'!$F$38:H38)</f>
        <v>0</v>
      </c>
      <c r="I34" s="98">
        <f>SUM('SPF-C01'!$F$38:I38)</f>
        <v>0</v>
      </c>
      <c r="J34" s="98">
        <f>SUM('SPF-C01'!$F$38:J38)</f>
        <v>0</v>
      </c>
      <c r="K34" s="98">
        <f>SUM('SPF-C01'!$F$38:K38)</f>
        <v>0</v>
      </c>
      <c r="L34" s="98">
        <f>SUM('SPF-C01'!$F$38:L38)</f>
        <v>0</v>
      </c>
      <c r="M34" s="98">
        <f>SUM('SPF-C01'!$F$38:M38)</f>
        <v>0</v>
      </c>
      <c r="N34" s="98">
        <f>SUM('SPF-C01'!$F$38:N38)</f>
        <v>0</v>
      </c>
      <c r="O34" s="98">
        <f>SUM('SPF-C01'!$F$38:O38)</f>
        <v>0</v>
      </c>
      <c r="P34" s="98">
        <f>SUM('SPF-C01'!$F$38:P38)</f>
        <v>0</v>
      </c>
      <c r="Q34" s="98">
        <f>SUM('SPF-C01'!$F$38:Q38)</f>
        <v>0</v>
      </c>
      <c r="S34" s="145"/>
      <c r="T34" s="145"/>
      <c r="U34" s="145"/>
      <c r="V34" s="145"/>
      <c r="W34" s="145"/>
      <c r="X34" s="145"/>
      <c r="Y34" s="145"/>
      <c r="Z34" s="145"/>
      <c r="AA34" s="145"/>
      <c r="AB34" s="145"/>
      <c r="AC34" s="145"/>
      <c r="AD34" s="145"/>
      <c r="AE34" s="145"/>
    </row>
    <row r="35" spans="5:31" s="39" customFormat="1" ht="15" customHeight="1">
      <c r="E35" s="97" t="s">
        <v>22</v>
      </c>
      <c r="F35" s="98">
        <f>+'SPF-C01'!F39</f>
        <v>0</v>
      </c>
      <c r="G35" s="98">
        <f>SUM('SPF-C01'!$F$39:G39)</f>
        <v>0</v>
      </c>
      <c r="H35" s="98">
        <f>SUM('SPF-C01'!$F$39:H39)</f>
        <v>0</v>
      </c>
      <c r="I35" s="98">
        <f>SUM('SPF-C01'!$F$39:I39)</f>
        <v>0</v>
      </c>
      <c r="J35" s="98">
        <f>SUM('SPF-C01'!$F$39:J39)</f>
        <v>0</v>
      </c>
      <c r="K35" s="98">
        <f>SUM('SPF-C01'!$F$39:K39)</f>
        <v>0</v>
      </c>
      <c r="L35" s="98">
        <f>SUM('SPF-C01'!$F$39:L39)</f>
        <v>0</v>
      </c>
      <c r="M35" s="98">
        <f>SUM('SPF-C01'!$F$39:M39)</f>
        <v>0</v>
      </c>
      <c r="N35" s="98">
        <f>SUM('SPF-C01'!$F$39:N39)</f>
        <v>0</v>
      </c>
      <c r="O35" s="98">
        <f>SUM('SPF-C01'!$F$39:O39)</f>
        <v>0</v>
      </c>
      <c r="P35" s="98">
        <f>SUM('SPF-C01'!$F$39:P39)</f>
        <v>0</v>
      </c>
      <c r="Q35" s="98">
        <f>SUM('SPF-C01'!$F$39:Q39)</f>
        <v>0</v>
      </c>
      <c r="S35" s="145"/>
      <c r="T35" s="145"/>
      <c r="U35" s="145"/>
      <c r="V35" s="145"/>
      <c r="W35" s="145"/>
      <c r="X35" s="145"/>
      <c r="Y35" s="145"/>
      <c r="Z35" s="145"/>
      <c r="AA35" s="145"/>
      <c r="AB35" s="145"/>
      <c r="AC35" s="145"/>
      <c r="AD35" s="145"/>
      <c r="AE35" s="145"/>
    </row>
    <row r="36" spans="5:31" s="39" customFormat="1" ht="15" customHeight="1">
      <c r="E36" s="59" t="s">
        <v>88</v>
      </c>
      <c r="F36" s="86">
        <f>+'SPF-C01'!F40</f>
        <v>0</v>
      </c>
      <c r="G36" s="86">
        <f>SUM('SPF-C01'!$F$40:G40)</f>
        <v>0</v>
      </c>
      <c r="H36" s="86">
        <f>SUM('SPF-C01'!$F$40:H40)</f>
        <v>0</v>
      </c>
      <c r="I36" s="86">
        <f>SUM('SPF-C01'!$F$40:I40)</f>
        <v>0</v>
      </c>
      <c r="J36" s="86">
        <f>SUM('SPF-C01'!$F$40:J40)</f>
        <v>0</v>
      </c>
      <c r="K36" s="86">
        <f>SUM('SPF-C01'!$F$40:K40)</f>
        <v>0</v>
      </c>
      <c r="L36" s="86">
        <f>SUM('SPF-C01'!$F$40:L40)</f>
        <v>0</v>
      </c>
      <c r="M36" s="86">
        <f>SUM('SPF-C01'!$F$40:M40)</f>
        <v>0</v>
      </c>
      <c r="N36" s="86">
        <f>SUM('SPF-C01'!$F$40:N40)</f>
        <v>0</v>
      </c>
      <c r="O36" s="86">
        <f>SUM('SPF-C01'!$F$40:O40)</f>
        <v>0</v>
      </c>
      <c r="P36" s="86">
        <f>SUM('SPF-C01'!$F$40:P40)</f>
        <v>0</v>
      </c>
      <c r="Q36" s="86">
        <f>SUM('SPF-C01'!$F$40:Q40)</f>
        <v>0</v>
      </c>
      <c r="S36" s="145"/>
      <c r="T36" s="145"/>
      <c r="U36" s="145"/>
      <c r="V36" s="145"/>
      <c r="W36" s="145"/>
      <c r="X36" s="145"/>
      <c r="Y36" s="145"/>
      <c r="Z36" s="145"/>
      <c r="AA36" s="145"/>
      <c r="AB36" s="145"/>
      <c r="AC36" s="145"/>
      <c r="AD36" s="145"/>
      <c r="AE36" s="145"/>
    </row>
    <row r="37" spans="5:31" s="10" customFormat="1" ht="18" customHeight="1">
      <c r="E37" s="99" t="s">
        <v>18</v>
      </c>
      <c r="F37" s="92">
        <f>+'SPF-C01'!F41</f>
        <v>0</v>
      </c>
      <c r="G37" s="92">
        <f>SUM('SPF-C01'!$F$41:G41)</f>
        <v>0</v>
      </c>
      <c r="H37" s="92">
        <f>SUM('SPF-C01'!$F$41:H41)</f>
        <v>0</v>
      </c>
      <c r="I37" s="92">
        <f>SUM('SPF-C01'!$F$41:I41)</f>
        <v>0</v>
      </c>
      <c r="J37" s="92">
        <f>SUM('SPF-C01'!$F$41:J41)</f>
        <v>0</v>
      </c>
      <c r="K37" s="92">
        <f>SUM('SPF-C01'!$F$41:K41)</f>
        <v>0</v>
      </c>
      <c r="L37" s="92">
        <f>SUM('SPF-C01'!$F$41:L41)</f>
        <v>0</v>
      </c>
      <c r="M37" s="92">
        <f>SUM('SPF-C01'!$F$41:M41)</f>
        <v>0</v>
      </c>
      <c r="N37" s="92">
        <f>SUM('SPF-C01'!$F$41:N41)</f>
        <v>0</v>
      </c>
      <c r="O37" s="92">
        <f>SUM('SPF-C01'!$F$41:O41)</f>
        <v>0</v>
      </c>
      <c r="P37" s="92">
        <f>SUM('SPF-C01'!$F$41:P41)</f>
        <v>0</v>
      </c>
      <c r="Q37" s="92">
        <f>SUM('SPF-C01'!$F$41:Q41)</f>
        <v>0</v>
      </c>
      <c r="R37" s="89"/>
      <c r="S37" s="165"/>
      <c r="T37" s="144"/>
      <c r="U37" s="144"/>
      <c r="V37" s="144"/>
      <c r="W37" s="144"/>
      <c r="X37" s="144"/>
      <c r="Y37" s="144"/>
      <c r="Z37" s="144"/>
      <c r="AA37" s="144"/>
      <c r="AB37" s="144"/>
      <c r="AC37" s="144"/>
      <c r="AD37" s="144"/>
      <c r="AE37" s="144"/>
    </row>
    <row r="38" spans="5:31" s="10" customFormat="1" ht="20.100000000000001" customHeight="1">
      <c r="E38" s="99" t="s">
        <v>21</v>
      </c>
      <c r="F38" s="92">
        <f>+'SPF-C01'!F42</f>
        <v>0</v>
      </c>
      <c r="G38" s="92">
        <f>SUM('SPF-C01'!$F$42:G42)</f>
        <v>0</v>
      </c>
      <c r="H38" s="92">
        <f>SUM('SPF-C01'!$F$42:H42)</f>
        <v>0</v>
      </c>
      <c r="I38" s="92">
        <f>SUM('SPF-C01'!$F$42:I42)</f>
        <v>0</v>
      </c>
      <c r="J38" s="92">
        <f>SUM('SPF-C01'!$F$42:J42)</f>
        <v>0</v>
      </c>
      <c r="K38" s="92">
        <f>SUM('SPF-C01'!$F$42:K42)</f>
        <v>0</v>
      </c>
      <c r="L38" s="92">
        <f>SUM('SPF-C01'!$F$42:L42)</f>
        <v>0</v>
      </c>
      <c r="M38" s="92">
        <f>SUM('SPF-C01'!$F$42:M42)</f>
        <v>0</v>
      </c>
      <c r="N38" s="92">
        <f>SUM('SPF-C01'!$F$42:N42)</f>
        <v>0</v>
      </c>
      <c r="O38" s="92">
        <f>SUM('SPF-C01'!$F$42:O42)</f>
        <v>0</v>
      </c>
      <c r="P38" s="92">
        <f>SUM('SPF-C01'!$F$42:P42)</f>
        <v>0</v>
      </c>
      <c r="Q38" s="92">
        <f>SUM('SPF-C01'!$F$42:Q42)</f>
        <v>0</v>
      </c>
      <c r="R38" s="39"/>
      <c r="S38" s="145"/>
      <c r="T38" s="144"/>
      <c r="U38" s="144"/>
      <c r="V38" s="144"/>
      <c r="W38" s="144"/>
      <c r="X38" s="144"/>
      <c r="Y38" s="144"/>
      <c r="Z38" s="144"/>
      <c r="AA38" s="144"/>
      <c r="AB38" s="144"/>
      <c r="AC38" s="144"/>
      <c r="AD38" s="144"/>
      <c r="AE38" s="144"/>
    </row>
    <row r="39" spans="5:31" s="10" customFormat="1" ht="20.100000000000001" customHeight="1">
      <c r="E39" s="59" t="s">
        <v>89</v>
      </c>
      <c r="F39" s="86">
        <f>+'SPF-C01'!F43</f>
        <v>0</v>
      </c>
      <c r="G39" s="86">
        <f>SUM('SPF-C01'!$F$43:G43)</f>
        <v>0</v>
      </c>
      <c r="H39" s="86">
        <f>SUM('SPF-C01'!$F$43:H43)</f>
        <v>0</v>
      </c>
      <c r="I39" s="86">
        <f>SUM('SPF-C01'!$F$43:I43)</f>
        <v>0</v>
      </c>
      <c r="J39" s="86">
        <f>SUM('SPF-C01'!$F$43:J43)</f>
        <v>0</v>
      </c>
      <c r="K39" s="86">
        <f>SUM('SPF-C01'!$F$43:K43)</f>
        <v>0</v>
      </c>
      <c r="L39" s="86">
        <f>SUM('SPF-C01'!$F$43:L43)</f>
        <v>0</v>
      </c>
      <c r="M39" s="86">
        <f>SUM('SPF-C01'!$F$43:M43)</f>
        <v>0</v>
      </c>
      <c r="N39" s="86">
        <f>SUM('SPF-C01'!$F$43:N43)</f>
        <v>0</v>
      </c>
      <c r="O39" s="86">
        <f>SUM('SPF-C01'!$F$43:O43)</f>
        <v>0</v>
      </c>
      <c r="P39" s="86">
        <f>SUM('SPF-C01'!$F$43:P43)</f>
        <v>0</v>
      </c>
      <c r="Q39" s="86">
        <f>SUM('SPF-C01'!$F$43:Q43)</f>
        <v>0</v>
      </c>
      <c r="R39" s="39"/>
      <c r="S39" s="145"/>
      <c r="T39" s="144"/>
      <c r="U39" s="144"/>
      <c r="V39" s="144"/>
      <c r="W39" s="144"/>
      <c r="X39" s="144"/>
      <c r="Y39" s="144"/>
      <c r="Z39" s="144"/>
      <c r="AA39" s="144"/>
      <c r="AB39" s="144"/>
      <c r="AC39" s="144"/>
      <c r="AD39" s="144"/>
      <c r="AE39" s="144"/>
    </row>
    <row r="40" spans="5:31" s="10" customFormat="1" ht="23.45" customHeight="1">
      <c r="E40" s="87" t="s">
        <v>90</v>
      </c>
      <c r="F40" s="85">
        <f>+'SPF-C01'!F44</f>
        <v>0</v>
      </c>
      <c r="G40" s="85">
        <f>SUM('SPF-C01'!$F$44:G44)</f>
        <v>0</v>
      </c>
      <c r="H40" s="85">
        <f>SUM('SPF-C01'!$F$44:H44)</f>
        <v>0</v>
      </c>
      <c r="I40" s="85">
        <f>SUM('SPF-C01'!$F$44:I44)</f>
        <v>0</v>
      </c>
      <c r="J40" s="85">
        <f>SUM('SPF-C01'!$F$44:J44)</f>
        <v>0</v>
      </c>
      <c r="K40" s="85">
        <f>SUM('SPF-C01'!$F$44:K44)</f>
        <v>0</v>
      </c>
      <c r="L40" s="85">
        <f>SUM('SPF-C01'!$F$44:L44)</f>
        <v>0</v>
      </c>
      <c r="M40" s="85">
        <f>SUM('SPF-C01'!$F$44:M44)</f>
        <v>0</v>
      </c>
      <c r="N40" s="85">
        <f>SUM('SPF-C01'!$F$44:N44)</f>
        <v>0</v>
      </c>
      <c r="O40" s="85">
        <f>SUM('SPF-C01'!$F$44:O44)</f>
        <v>0</v>
      </c>
      <c r="P40" s="85">
        <f>SUM('SPF-C01'!$F$44:P44)</f>
        <v>0</v>
      </c>
      <c r="Q40" s="85">
        <f>SUM('SPF-C01'!$F$44:Q44)</f>
        <v>0</v>
      </c>
      <c r="R40" s="39"/>
      <c r="S40" s="145"/>
      <c r="T40" s="144"/>
      <c r="U40" s="144"/>
      <c r="V40" s="144"/>
      <c r="W40" s="144"/>
      <c r="X40" s="144"/>
      <c r="Y40" s="144"/>
      <c r="Z40" s="144"/>
      <c r="AA40" s="144"/>
      <c r="AB40" s="144"/>
      <c r="AC40" s="144"/>
      <c r="AD40" s="144"/>
      <c r="AE40" s="144"/>
    </row>
    <row r="41" spans="5:31" s="10" customFormat="1" ht="21.75" customHeight="1">
      <c r="E41" s="99" t="s">
        <v>23</v>
      </c>
      <c r="F41" s="92">
        <f>+'SPF-C01'!F45</f>
        <v>0</v>
      </c>
      <c r="G41" s="92">
        <f>SUM('SPF-C01'!$F$45:G45)</f>
        <v>0</v>
      </c>
      <c r="H41" s="92">
        <f>SUM('SPF-C01'!$F$45:H45)</f>
        <v>0</v>
      </c>
      <c r="I41" s="92">
        <f>SUM('SPF-C01'!$F$45:I45)</f>
        <v>0</v>
      </c>
      <c r="J41" s="92">
        <f>SUM('SPF-C01'!$F$45:J45)</f>
        <v>0</v>
      </c>
      <c r="K41" s="92">
        <f>SUM('SPF-C01'!$F$45:K45)</f>
        <v>0</v>
      </c>
      <c r="L41" s="92">
        <f>SUM('SPF-C01'!$F$45:L45)</f>
        <v>0</v>
      </c>
      <c r="M41" s="92">
        <f>SUM('SPF-C01'!$F$45:M45)</f>
        <v>0</v>
      </c>
      <c r="N41" s="92">
        <f>SUM('SPF-C01'!$F$45:N45)</f>
        <v>0</v>
      </c>
      <c r="O41" s="92">
        <f>SUM('SPF-C01'!$F$45:O45)</f>
        <v>0</v>
      </c>
      <c r="P41" s="92">
        <f>SUM('SPF-C01'!$F$45:P45)</f>
        <v>0</v>
      </c>
      <c r="Q41" s="92">
        <f>SUM('SPF-C01'!$F$45:Q45)</f>
        <v>0</v>
      </c>
      <c r="R41" s="89"/>
      <c r="S41" s="165"/>
      <c r="T41" s="144"/>
      <c r="U41" s="144"/>
      <c r="V41" s="144"/>
      <c r="W41" s="144"/>
      <c r="X41" s="144"/>
      <c r="Y41" s="144"/>
      <c r="Z41" s="144"/>
      <c r="AA41" s="144"/>
      <c r="AB41" s="144"/>
      <c r="AC41" s="144"/>
      <c r="AD41" s="144"/>
      <c r="AE41" s="144"/>
    </row>
    <row r="42" spans="5:31" s="10" customFormat="1" ht="20.100000000000001" customHeight="1">
      <c r="E42" s="99" t="s">
        <v>24</v>
      </c>
      <c r="F42" s="92">
        <f>+'SPF-C01'!F46</f>
        <v>0</v>
      </c>
      <c r="G42" s="92">
        <f>SUM('SPF-C01'!$F$46:G46)</f>
        <v>0</v>
      </c>
      <c r="H42" s="92">
        <f>SUM('SPF-C01'!$F$46:H46)</f>
        <v>0</v>
      </c>
      <c r="I42" s="92">
        <f>SUM('SPF-C01'!$F$46:I46)</f>
        <v>0</v>
      </c>
      <c r="J42" s="92">
        <f>SUM('SPF-C01'!$F$46:J46)</f>
        <v>0</v>
      </c>
      <c r="K42" s="92">
        <f>SUM('SPF-C01'!$F$46:K46)</f>
        <v>0</v>
      </c>
      <c r="L42" s="92">
        <f>SUM('SPF-C01'!$F$46:L46)</f>
        <v>0</v>
      </c>
      <c r="M42" s="92">
        <f>SUM('SPF-C01'!$F$46:M46)</f>
        <v>0</v>
      </c>
      <c r="N42" s="92">
        <f>SUM('SPF-C01'!$F$46:N46)</f>
        <v>0</v>
      </c>
      <c r="O42" s="92">
        <f>SUM('SPF-C01'!$F$46:O46)</f>
        <v>0</v>
      </c>
      <c r="P42" s="92">
        <f>SUM('SPF-C01'!$F$46:P46)</f>
        <v>0</v>
      </c>
      <c r="Q42" s="92">
        <f>SUM('SPF-C01'!$F$46:Q46)</f>
        <v>0</v>
      </c>
      <c r="R42" s="39"/>
      <c r="S42" s="145"/>
      <c r="T42" s="144"/>
      <c r="U42" s="144"/>
      <c r="V42" s="144"/>
      <c r="W42" s="144"/>
      <c r="X42" s="144"/>
      <c r="Y42" s="144"/>
      <c r="Z42" s="144"/>
      <c r="AA42" s="144"/>
      <c r="AB42" s="144"/>
      <c r="AC42" s="144"/>
      <c r="AD42" s="144"/>
      <c r="AE42" s="144"/>
    </row>
    <row r="43" spans="5:31" s="10" customFormat="1" ht="14.25">
      <c r="S43" s="144"/>
      <c r="T43" s="144"/>
      <c r="U43" s="144"/>
      <c r="V43" s="144"/>
      <c r="W43" s="144"/>
      <c r="X43" s="144"/>
      <c r="Y43" s="144"/>
      <c r="Z43" s="144"/>
      <c r="AA43" s="144"/>
      <c r="AB43" s="144"/>
      <c r="AC43" s="144"/>
      <c r="AD43" s="144"/>
      <c r="AE43" s="144"/>
    </row>
    <row r="44" spans="5:31" s="10" customFormat="1" ht="20.100000000000001" customHeight="1" thickBot="1">
      <c r="E44" s="100"/>
      <c r="F44" s="101"/>
      <c r="G44" s="101"/>
      <c r="H44" s="101"/>
      <c r="I44" s="101"/>
      <c r="J44" s="101"/>
      <c r="K44" s="101"/>
      <c r="L44" s="101"/>
      <c r="M44" s="101"/>
      <c r="N44" s="101"/>
      <c r="O44" s="101"/>
      <c r="P44" s="101"/>
      <c r="Q44" s="101"/>
      <c r="R44" s="92"/>
      <c r="S44" s="145"/>
      <c r="T44" s="144"/>
      <c r="U44" s="144"/>
      <c r="V44" s="144"/>
      <c r="W44" s="144"/>
      <c r="X44" s="144"/>
      <c r="Y44" s="144"/>
      <c r="Z44" s="144"/>
      <c r="AA44" s="144"/>
      <c r="AB44" s="144"/>
      <c r="AC44" s="144"/>
      <c r="AD44" s="144"/>
      <c r="AE44" s="144"/>
    </row>
    <row r="45" spans="5:31" ht="13.5" thickTop="1">
      <c r="E45" s="8" t="s">
        <v>41</v>
      </c>
      <c r="F45" s="56"/>
      <c r="G45" s="56"/>
      <c r="H45" s="56"/>
      <c r="I45" s="56"/>
      <c r="J45" s="56"/>
      <c r="K45" s="56"/>
      <c r="L45" s="56"/>
      <c r="M45" s="56"/>
      <c r="N45" s="56"/>
      <c r="O45" s="56"/>
      <c r="P45" s="56"/>
      <c r="Q45" s="56"/>
      <c r="R45" s="55"/>
      <c r="S45" s="166"/>
    </row>
    <row r="46" spans="5:31">
      <c r="E46" s="8" t="s">
        <v>42</v>
      </c>
      <c r="F46" s="56"/>
      <c r="G46" s="56"/>
      <c r="H46" s="56"/>
      <c r="I46" s="56"/>
      <c r="J46" s="56"/>
      <c r="K46" s="56"/>
      <c r="L46" s="56"/>
      <c r="M46" s="56"/>
      <c r="N46" s="56"/>
      <c r="O46" s="56"/>
      <c r="P46" s="56"/>
      <c r="Q46" s="56"/>
    </row>
    <row r="47" spans="5:31">
      <c r="F47" s="56"/>
      <c r="G47" s="56"/>
      <c r="H47" s="56"/>
      <c r="I47" s="56"/>
      <c r="J47" s="56"/>
      <c r="K47" s="56"/>
      <c r="L47" s="56"/>
      <c r="M47" s="56"/>
      <c r="N47" s="56"/>
      <c r="O47" s="56"/>
      <c r="P47" s="56"/>
      <c r="Q47" s="56"/>
    </row>
    <row r="48" spans="5:31">
      <c r="F48" s="56"/>
      <c r="G48" s="56"/>
      <c r="H48" s="56"/>
      <c r="I48" s="56"/>
      <c r="J48" s="56"/>
      <c r="K48" s="56"/>
      <c r="L48" s="56"/>
      <c r="M48" s="56"/>
      <c r="N48" s="56"/>
      <c r="O48" s="56"/>
      <c r="P48" s="56"/>
      <c r="Q48" s="56"/>
    </row>
    <row r="49" spans="6:19">
      <c r="F49" s="56"/>
      <c r="G49" s="56"/>
      <c r="H49" s="56"/>
      <c r="I49" s="56"/>
      <c r="J49" s="56"/>
      <c r="K49" s="56"/>
      <c r="L49" s="56"/>
      <c r="M49" s="56"/>
      <c r="N49" s="56"/>
      <c r="O49" s="56"/>
      <c r="P49" s="56"/>
      <c r="Q49" s="56"/>
      <c r="R49" s="56"/>
      <c r="S49" s="58"/>
    </row>
    <row r="50" spans="6:19">
      <c r="F50" s="56"/>
      <c r="G50" s="56"/>
      <c r="H50" s="56"/>
      <c r="I50" s="56"/>
      <c r="J50" s="56"/>
      <c r="K50" s="56"/>
      <c r="L50" s="56"/>
      <c r="M50" s="56"/>
      <c r="N50" s="56"/>
      <c r="O50" s="56"/>
      <c r="P50" s="56"/>
      <c r="Q50" s="56"/>
      <c r="R50" s="56"/>
      <c r="S50" s="58"/>
    </row>
    <row r="51" spans="6:19">
      <c r="F51" s="56"/>
      <c r="G51" s="56"/>
      <c r="H51" s="56"/>
      <c r="I51" s="56"/>
      <c r="J51" s="56"/>
      <c r="K51" s="56"/>
      <c r="L51" s="56"/>
      <c r="M51" s="56"/>
      <c r="N51" s="56"/>
      <c r="O51" s="56"/>
      <c r="P51" s="56"/>
      <c r="Q51" s="56"/>
    </row>
    <row r="52" spans="6:19">
      <c r="F52" s="56"/>
      <c r="G52" s="56"/>
      <c r="H52" s="56"/>
      <c r="I52" s="56"/>
      <c r="J52" s="56"/>
      <c r="K52" s="56"/>
      <c r="L52" s="56"/>
      <c r="M52" s="56"/>
      <c r="N52" s="56"/>
      <c r="O52" s="56"/>
      <c r="P52" s="56"/>
      <c r="Q52" s="56"/>
    </row>
    <row r="53" spans="6:19">
      <c r="F53" s="56"/>
      <c r="G53" s="56"/>
      <c r="H53" s="56"/>
      <c r="I53" s="56"/>
      <c r="J53" s="56"/>
      <c r="K53" s="56"/>
      <c r="L53" s="56"/>
      <c r="M53" s="56"/>
      <c r="N53" s="56"/>
      <c r="O53" s="56"/>
      <c r="P53" s="56"/>
      <c r="Q53" s="56"/>
    </row>
    <row r="54" spans="6:19">
      <c r="F54" s="56"/>
      <c r="G54" s="56"/>
      <c r="H54" s="56"/>
      <c r="I54" s="56"/>
      <c r="J54" s="56"/>
      <c r="K54" s="56"/>
      <c r="L54" s="56"/>
      <c r="M54" s="56"/>
      <c r="N54" s="56"/>
      <c r="O54" s="56"/>
      <c r="P54" s="56"/>
      <c r="Q54" s="56"/>
    </row>
    <row r="55" spans="6:19">
      <c r="F55" s="56"/>
      <c r="G55" s="56"/>
      <c r="H55" s="56"/>
      <c r="I55" s="56"/>
      <c r="J55" s="56"/>
      <c r="K55" s="56"/>
      <c r="L55" s="56"/>
      <c r="M55" s="56"/>
      <c r="N55" s="56"/>
      <c r="O55" s="56"/>
      <c r="P55" s="56"/>
      <c r="Q55" s="56"/>
    </row>
    <row r="56" spans="6:19">
      <c r="F56" s="56"/>
      <c r="G56" s="56"/>
      <c r="H56" s="56"/>
      <c r="I56" s="56"/>
      <c r="J56" s="56"/>
      <c r="K56" s="56"/>
      <c r="L56" s="56"/>
      <c r="M56" s="56"/>
      <c r="N56" s="56"/>
      <c r="O56" s="56"/>
      <c r="P56" s="56"/>
      <c r="Q56" s="56"/>
    </row>
    <row r="57" spans="6:19">
      <c r="F57" s="56"/>
      <c r="G57" s="56"/>
      <c r="H57" s="56"/>
      <c r="I57" s="56"/>
      <c r="J57" s="56"/>
      <c r="K57" s="56"/>
      <c r="L57" s="56"/>
      <c r="M57" s="56"/>
      <c r="N57" s="56"/>
      <c r="O57" s="56"/>
      <c r="P57" s="56"/>
      <c r="Q57" s="56"/>
    </row>
    <row r="58" spans="6:19">
      <c r="F58" s="56"/>
      <c r="G58" s="56"/>
      <c r="H58" s="56"/>
      <c r="I58" s="56"/>
      <c r="J58" s="56"/>
      <c r="K58" s="56"/>
      <c r="L58" s="56"/>
      <c r="M58" s="56"/>
      <c r="N58" s="56"/>
      <c r="O58" s="56"/>
      <c r="P58" s="56"/>
      <c r="Q58" s="56"/>
    </row>
    <row r="59" spans="6:19">
      <c r="F59" s="56"/>
      <c r="G59" s="56"/>
      <c r="H59" s="56"/>
      <c r="I59" s="56"/>
      <c r="J59" s="56"/>
      <c r="K59" s="56"/>
      <c r="L59" s="56"/>
      <c r="M59" s="56"/>
      <c r="N59" s="56"/>
      <c r="O59" s="56"/>
      <c r="P59" s="56"/>
      <c r="Q59" s="56"/>
    </row>
    <row r="60" spans="6:19">
      <c r="F60" s="56"/>
      <c r="G60" s="56"/>
      <c r="H60" s="56"/>
      <c r="I60" s="56"/>
      <c r="J60" s="56"/>
      <c r="K60" s="56"/>
      <c r="L60" s="56"/>
      <c r="M60" s="56"/>
      <c r="N60" s="56"/>
      <c r="O60" s="56"/>
      <c r="P60" s="56"/>
      <c r="Q60" s="56"/>
    </row>
    <row r="61" spans="6:19">
      <c r="F61" s="56"/>
      <c r="G61" s="56"/>
      <c r="H61" s="56"/>
      <c r="I61" s="56"/>
      <c r="J61" s="56"/>
      <c r="K61" s="56"/>
      <c r="L61" s="56"/>
      <c r="M61" s="56"/>
      <c r="N61" s="56"/>
      <c r="O61" s="56"/>
      <c r="P61" s="56"/>
      <c r="Q61" s="56"/>
    </row>
    <row r="62" spans="6:19">
      <c r="F62" s="56"/>
      <c r="G62" s="56"/>
      <c r="H62" s="56"/>
      <c r="I62" s="56"/>
      <c r="J62" s="56"/>
      <c r="K62" s="56"/>
      <c r="L62" s="56"/>
      <c r="M62" s="56"/>
      <c r="N62" s="56"/>
      <c r="O62" s="56"/>
      <c r="P62" s="56"/>
      <c r="Q62" s="56"/>
    </row>
    <row r="63" spans="6:19">
      <c r="F63" s="56"/>
      <c r="G63" s="56"/>
      <c r="H63" s="56"/>
      <c r="I63" s="56"/>
      <c r="J63" s="56"/>
      <c r="K63" s="56"/>
      <c r="L63" s="56"/>
      <c r="M63" s="56"/>
      <c r="N63" s="56"/>
      <c r="O63" s="56"/>
      <c r="P63" s="56"/>
      <c r="Q63" s="56"/>
    </row>
    <row r="64" spans="6:19">
      <c r="F64" s="56"/>
      <c r="G64" s="56"/>
      <c r="H64" s="56"/>
      <c r="I64" s="56"/>
      <c r="J64" s="56"/>
      <c r="K64" s="56"/>
      <c r="L64" s="56"/>
      <c r="M64" s="56"/>
      <c r="N64" s="56"/>
      <c r="O64" s="56"/>
      <c r="P64" s="56"/>
      <c r="Q64" s="56"/>
    </row>
    <row r="65" spans="6:17">
      <c r="F65" s="56"/>
      <c r="G65" s="56"/>
      <c r="H65" s="56"/>
      <c r="I65" s="56"/>
      <c r="J65" s="56"/>
      <c r="K65" s="56"/>
      <c r="L65" s="56"/>
      <c r="M65" s="56"/>
      <c r="N65" s="56"/>
      <c r="O65" s="56"/>
      <c r="P65" s="56"/>
      <c r="Q65" s="56"/>
    </row>
    <row r="66" spans="6:17">
      <c r="F66" s="56"/>
      <c r="G66" s="56"/>
      <c r="H66" s="56"/>
      <c r="I66" s="56"/>
      <c r="J66" s="56"/>
      <c r="K66" s="56"/>
      <c r="L66" s="56"/>
      <c r="M66" s="56"/>
      <c r="N66" s="56"/>
      <c r="O66" s="56"/>
      <c r="P66" s="56"/>
      <c r="Q66" s="56"/>
    </row>
    <row r="67" spans="6:17">
      <c r="F67" s="56"/>
      <c r="G67" s="56"/>
      <c r="H67" s="56"/>
      <c r="I67" s="56"/>
      <c r="J67" s="56"/>
      <c r="K67" s="56"/>
      <c r="L67" s="56"/>
      <c r="M67" s="56"/>
      <c r="N67" s="56"/>
      <c r="O67" s="56"/>
      <c r="P67" s="56"/>
      <c r="Q67" s="56"/>
    </row>
    <row r="68" spans="6:17">
      <c r="F68" s="56"/>
      <c r="G68" s="56"/>
      <c r="H68" s="56"/>
      <c r="I68" s="56"/>
      <c r="J68" s="56"/>
      <c r="K68" s="56"/>
      <c r="L68" s="56"/>
      <c r="M68" s="56"/>
      <c r="N68" s="56"/>
      <c r="O68" s="56"/>
      <c r="P68" s="56"/>
      <c r="Q68" s="56"/>
    </row>
    <row r="69" spans="6:17">
      <c r="F69" s="56"/>
      <c r="G69" s="56"/>
      <c r="H69" s="56"/>
      <c r="I69" s="56"/>
      <c r="J69" s="56"/>
      <c r="K69" s="56"/>
      <c r="L69" s="56"/>
      <c r="M69" s="56"/>
      <c r="N69" s="56"/>
      <c r="O69" s="56"/>
      <c r="P69" s="56"/>
      <c r="Q69" s="56"/>
    </row>
    <row r="70" spans="6:17">
      <c r="F70" s="56"/>
      <c r="G70" s="56"/>
      <c r="H70" s="56"/>
      <c r="I70" s="56"/>
      <c r="J70" s="56"/>
      <c r="K70" s="56"/>
      <c r="L70" s="56"/>
      <c r="M70" s="56"/>
      <c r="N70" s="56"/>
      <c r="O70" s="56"/>
      <c r="P70" s="56"/>
      <c r="Q70" s="56"/>
    </row>
    <row r="71" spans="6:17">
      <c r="F71" s="56"/>
      <c r="G71" s="56"/>
      <c r="H71" s="56"/>
      <c r="I71" s="56"/>
      <c r="J71" s="56"/>
      <c r="K71" s="56"/>
      <c r="L71" s="56"/>
      <c r="M71" s="56"/>
      <c r="N71" s="56"/>
      <c r="O71" s="56"/>
      <c r="P71" s="56"/>
      <c r="Q71" s="56"/>
    </row>
    <row r="72" spans="6:17">
      <c r="F72" s="56"/>
      <c r="G72" s="56"/>
      <c r="H72" s="56"/>
      <c r="I72" s="56"/>
      <c r="J72" s="56"/>
      <c r="K72" s="56"/>
      <c r="L72" s="56"/>
      <c r="M72" s="56"/>
      <c r="N72" s="56"/>
      <c r="O72" s="56"/>
      <c r="P72" s="56"/>
      <c r="Q72" s="56"/>
    </row>
    <row r="73" spans="6:17">
      <c r="F73" s="56"/>
      <c r="G73" s="56"/>
      <c r="H73" s="56"/>
      <c r="I73" s="56"/>
      <c r="J73" s="56"/>
      <c r="K73" s="56"/>
      <c r="L73" s="56"/>
      <c r="M73" s="56"/>
      <c r="N73" s="56"/>
      <c r="O73" s="56"/>
      <c r="P73" s="56"/>
      <c r="Q73" s="56"/>
    </row>
    <row r="74" spans="6:17">
      <c r="F74" s="56"/>
      <c r="G74" s="56"/>
      <c r="H74" s="56"/>
      <c r="I74" s="56"/>
      <c r="J74" s="56"/>
      <c r="K74" s="56"/>
      <c r="L74" s="56"/>
      <c r="M74" s="56"/>
      <c r="N74" s="56"/>
      <c r="O74" s="56"/>
      <c r="P74" s="56"/>
      <c r="Q74" s="56"/>
    </row>
    <row r="75" spans="6:17">
      <c r="F75" s="56"/>
      <c r="G75" s="56"/>
      <c r="H75" s="56"/>
      <c r="I75" s="56"/>
      <c r="J75" s="56"/>
      <c r="K75" s="56"/>
      <c r="L75" s="56"/>
      <c r="M75" s="56"/>
      <c r="N75" s="56"/>
      <c r="O75" s="56"/>
      <c r="P75" s="56"/>
      <c r="Q75" s="56"/>
    </row>
    <row r="76" spans="6:17">
      <c r="F76" s="56"/>
      <c r="G76" s="56"/>
      <c r="H76" s="56"/>
      <c r="I76" s="56"/>
      <c r="J76" s="56"/>
      <c r="K76" s="56"/>
      <c r="L76" s="56"/>
      <c r="M76" s="56"/>
      <c r="N76" s="56"/>
      <c r="O76" s="56"/>
      <c r="P76" s="56"/>
      <c r="Q76" s="56"/>
    </row>
    <row r="77" spans="6:17">
      <c r="F77" s="56"/>
      <c r="G77" s="56"/>
      <c r="H77" s="56"/>
      <c r="I77" s="56"/>
      <c r="J77" s="56"/>
      <c r="K77" s="56"/>
      <c r="L77" s="56"/>
      <c r="M77" s="56"/>
      <c r="N77" s="56"/>
      <c r="O77" s="56"/>
      <c r="P77" s="56"/>
      <c r="Q77" s="56"/>
    </row>
    <row r="78" spans="6:17">
      <c r="F78" s="56"/>
      <c r="G78" s="56"/>
      <c r="H78" s="56"/>
      <c r="I78" s="56"/>
      <c r="J78" s="56"/>
      <c r="K78" s="56"/>
      <c r="L78" s="56"/>
      <c r="M78" s="56"/>
      <c r="N78" s="56"/>
      <c r="O78" s="56"/>
      <c r="P78" s="56"/>
      <c r="Q78" s="56"/>
    </row>
    <row r="79" spans="6:17">
      <c r="F79" s="56"/>
      <c r="G79" s="56"/>
      <c r="H79" s="56"/>
      <c r="I79" s="56"/>
      <c r="J79" s="56"/>
      <c r="K79" s="56"/>
      <c r="L79" s="56"/>
      <c r="M79" s="56"/>
      <c r="N79" s="56"/>
      <c r="O79" s="56"/>
      <c r="P79" s="56"/>
      <c r="Q79" s="56"/>
    </row>
    <row r="80" spans="6:17">
      <c r="F80" s="56"/>
      <c r="G80" s="56"/>
      <c r="H80" s="56"/>
      <c r="I80" s="56"/>
      <c r="J80" s="56"/>
      <c r="K80" s="56"/>
      <c r="L80" s="56"/>
      <c r="M80" s="56"/>
      <c r="N80" s="56"/>
      <c r="O80" s="56"/>
      <c r="P80" s="56"/>
      <c r="Q80" s="56"/>
    </row>
    <row r="81" spans="6:17">
      <c r="F81" s="56"/>
      <c r="G81" s="56"/>
      <c r="H81" s="56"/>
      <c r="I81" s="56"/>
      <c r="J81" s="56"/>
      <c r="K81" s="56"/>
      <c r="L81" s="56"/>
      <c r="M81" s="56"/>
      <c r="N81" s="56"/>
      <c r="O81" s="56"/>
      <c r="P81" s="56"/>
      <c r="Q81" s="56"/>
    </row>
    <row r="82" spans="6:17">
      <c r="F82" s="56"/>
      <c r="G82" s="56"/>
      <c r="H82" s="56"/>
      <c r="I82" s="56"/>
      <c r="J82" s="56"/>
      <c r="K82" s="56"/>
      <c r="L82" s="56"/>
      <c r="M82" s="56"/>
      <c r="N82" s="56"/>
      <c r="O82" s="56"/>
      <c r="P82" s="56"/>
      <c r="Q82" s="56"/>
    </row>
    <row r="83" spans="6:17">
      <c r="F83" s="56"/>
      <c r="G83" s="56"/>
      <c r="H83" s="56"/>
      <c r="I83" s="56"/>
      <c r="J83" s="56"/>
      <c r="K83" s="56"/>
      <c r="L83" s="56"/>
      <c r="M83" s="56"/>
      <c r="N83" s="56"/>
      <c r="O83" s="56"/>
      <c r="P83" s="56"/>
      <c r="Q83" s="56"/>
    </row>
    <row r="84" spans="6:17">
      <c r="F84" s="56"/>
      <c r="G84" s="56"/>
      <c r="H84" s="56"/>
      <c r="I84" s="56"/>
      <c r="J84" s="56"/>
      <c r="K84" s="56"/>
      <c r="L84" s="56"/>
      <c r="M84" s="56"/>
      <c r="N84" s="56"/>
      <c r="O84" s="56"/>
      <c r="P84" s="56"/>
      <c r="Q84" s="56"/>
    </row>
    <row r="85" spans="6:17">
      <c r="F85" s="56"/>
      <c r="G85" s="56"/>
      <c r="H85" s="56"/>
      <c r="I85" s="56"/>
      <c r="J85" s="56"/>
      <c r="K85" s="56"/>
      <c r="L85" s="56"/>
      <c r="M85" s="56"/>
      <c r="N85" s="56"/>
      <c r="O85" s="56"/>
      <c r="P85" s="56"/>
      <c r="Q85" s="56"/>
    </row>
    <row r="86" spans="6:17">
      <c r="F86" s="56"/>
      <c r="G86" s="56"/>
      <c r="H86" s="56"/>
      <c r="I86" s="56"/>
      <c r="J86" s="56"/>
      <c r="K86" s="56"/>
      <c r="L86" s="56"/>
      <c r="M86" s="56"/>
      <c r="N86" s="56"/>
      <c r="O86" s="56"/>
      <c r="P86" s="56"/>
      <c r="Q86" s="56"/>
    </row>
    <row r="87" spans="6:17">
      <c r="F87" s="56"/>
      <c r="G87" s="56"/>
      <c r="H87" s="56"/>
      <c r="I87" s="56"/>
      <c r="J87" s="56"/>
      <c r="K87" s="56"/>
      <c r="L87" s="56"/>
      <c r="M87" s="56"/>
      <c r="N87" s="56"/>
      <c r="O87" s="56"/>
      <c r="P87" s="56"/>
      <c r="Q87" s="56"/>
    </row>
    <row r="88" spans="6:17">
      <c r="F88" s="56"/>
      <c r="G88" s="56"/>
      <c r="H88" s="56"/>
      <c r="I88" s="56"/>
      <c r="J88" s="56"/>
      <c r="K88" s="56"/>
      <c r="L88" s="56"/>
      <c r="M88" s="56"/>
      <c r="N88" s="56"/>
      <c r="O88" s="56"/>
      <c r="P88" s="56"/>
      <c r="Q88" s="56"/>
    </row>
    <row r="89" spans="6:17">
      <c r="F89" s="56"/>
      <c r="G89" s="56"/>
      <c r="H89" s="56"/>
      <c r="I89" s="56"/>
      <c r="J89" s="56"/>
      <c r="K89" s="56"/>
      <c r="L89" s="56"/>
      <c r="M89" s="56"/>
      <c r="N89" s="56"/>
      <c r="O89" s="56"/>
      <c r="P89" s="56"/>
      <c r="Q89" s="56"/>
    </row>
    <row r="90" spans="6:17">
      <c r="F90" s="56"/>
      <c r="G90" s="56"/>
      <c r="H90" s="56"/>
      <c r="I90" s="56"/>
      <c r="J90" s="56"/>
      <c r="K90" s="56"/>
      <c r="L90" s="56"/>
      <c r="M90" s="56"/>
      <c r="N90" s="56"/>
      <c r="O90" s="56"/>
      <c r="P90" s="56"/>
      <c r="Q90" s="56"/>
    </row>
    <row r="91" spans="6:17">
      <c r="F91" s="56"/>
      <c r="G91" s="56"/>
      <c r="H91" s="56"/>
      <c r="I91" s="56"/>
      <c r="J91" s="56"/>
      <c r="K91" s="56"/>
      <c r="L91" s="56"/>
      <c r="M91" s="56"/>
      <c r="N91" s="56"/>
      <c r="O91" s="56"/>
      <c r="P91" s="56"/>
      <c r="Q91" s="56"/>
    </row>
    <row r="92" spans="6:17">
      <c r="F92" s="56"/>
      <c r="G92" s="56"/>
      <c r="H92" s="56"/>
      <c r="I92" s="56"/>
      <c r="J92" s="56"/>
      <c r="K92" s="56"/>
      <c r="L92" s="56"/>
      <c r="M92" s="56"/>
      <c r="N92" s="56"/>
      <c r="O92" s="56"/>
      <c r="P92" s="56"/>
      <c r="Q92" s="56"/>
    </row>
    <row r="93" spans="6:17">
      <c r="F93" s="56"/>
      <c r="G93" s="56"/>
      <c r="H93" s="56"/>
      <c r="I93" s="56"/>
      <c r="J93" s="56"/>
      <c r="K93" s="56"/>
      <c r="L93" s="56"/>
      <c r="M93" s="56"/>
      <c r="N93" s="56"/>
      <c r="O93" s="56"/>
      <c r="P93" s="56"/>
      <c r="Q93" s="56"/>
    </row>
    <row r="94" spans="6:17">
      <c r="F94" s="56"/>
      <c r="G94" s="56"/>
      <c r="H94" s="56"/>
      <c r="I94" s="56"/>
      <c r="J94" s="56"/>
      <c r="K94" s="56"/>
      <c r="L94" s="56"/>
      <c r="M94" s="56"/>
      <c r="N94" s="56"/>
      <c r="O94" s="56"/>
      <c r="P94" s="56"/>
      <c r="Q94" s="56"/>
    </row>
  </sheetData>
  <mergeCells count="1">
    <mergeCell ref="P5:Q6"/>
  </mergeCells>
  <printOptions horizontalCentered="1" verticalCentered="1"/>
  <pageMargins left="0.39370078740157483" right="0.27559055118110237" top="0.59055118110236227" bottom="0.39370078740157483" header="0" footer="0"/>
  <pageSetup scale="58"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A729"/>
    <outlinePr summaryBelow="0"/>
    <pageSetUpPr fitToPage="1"/>
  </sheetPr>
  <dimension ref="A2:R102"/>
  <sheetViews>
    <sheetView showGridLines="0" view="pageBreakPreview" zoomScale="70" zoomScaleSheetLayoutView="70" workbookViewId="0">
      <selection activeCell="E4" sqref="E4"/>
    </sheetView>
  </sheetViews>
  <sheetFormatPr baseColWidth="10" defaultRowHeight="12.75"/>
  <cols>
    <col min="1" max="1" width="3" style="8" customWidth="1"/>
    <col min="2" max="2" width="6.85546875" style="8" customWidth="1"/>
    <col min="3" max="3" width="3" style="8" customWidth="1"/>
    <col min="4" max="4" width="42.7109375" style="8" customWidth="1"/>
    <col min="5" max="14" width="15.28515625" style="8" bestFit="1" customWidth="1"/>
    <col min="15" max="15" width="18.5703125" style="8" customWidth="1"/>
    <col min="16" max="16" width="18.7109375" style="8" customWidth="1"/>
    <col min="17" max="17" width="17.140625" style="8" customWidth="1"/>
    <col min="18" max="16384" width="11.42578125" style="8"/>
  </cols>
  <sheetData>
    <row r="2" spans="2:18" ht="92.25">
      <c r="D2" s="138" t="s">
        <v>108</v>
      </c>
    </row>
    <row r="3" spans="2:18" ht="22.5">
      <c r="B3" s="8" t="s">
        <v>105</v>
      </c>
      <c r="D3" s="50"/>
      <c r="E3" s="51"/>
      <c r="F3" s="51"/>
      <c r="G3" s="51"/>
      <c r="H3" s="51"/>
      <c r="I3" s="51"/>
      <c r="J3" s="51"/>
      <c r="K3" s="51"/>
      <c r="L3" s="51"/>
      <c r="M3" s="51"/>
      <c r="N3" s="51"/>
      <c r="O3" s="51"/>
      <c r="P3" s="73"/>
    </row>
    <row r="4" spans="2:18" s="51" customFormat="1" ht="21.75" customHeight="1">
      <c r="D4" s="9" t="s">
        <v>115</v>
      </c>
      <c r="O4" s="73"/>
      <c r="P4" s="73"/>
    </row>
    <row r="5" spans="2:18" s="51" customFormat="1" ht="18" customHeight="1">
      <c r="D5" s="9" t="s">
        <v>57</v>
      </c>
      <c r="O5" s="73"/>
      <c r="P5" s="111" t="s">
        <v>56</v>
      </c>
    </row>
    <row r="6" spans="2:18" s="51" customFormat="1" ht="18" customHeight="1">
      <c r="D6" s="9" t="s">
        <v>72</v>
      </c>
    </row>
    <row r="7" spans="2:18" s="51" customFormat="1" ht="18">
      <c r="D7" s="9" t="s">
        <v>73</v>
      </c>
      <c r="E7" s="8"/>
      <c r="F7" s="8"/>
      <c r="G7" s="8"/>
      <c r="H7" s="8"/>
      <c r="I7" s="8"/>
      <c r="J7" s="8"/>
      <c r="K7" s="8"/>
      <c r="L7" s="8"/>
      <c r="M7" s="8"/>
      <c r="N7" s="8"/>
      <c r="O7" s="8"/>
      <c r="P7" s="8"/>
    </row>
    <row r="8" spans="2:18" ht="15.75" customHeight="1" thickBot="1">
      <c r="D8" s="9" t="s">
        <v>74</v>
      </c>
    </row>
    <row r="9" spans="2:18" ht="15.75" customHeight="1" thickTop="1" thickBot="1">
      <c r="D9" s="53"/>
      <c r="E9" s="53" t="s">
        <v>0</v>
      </c>
      <c r="F9" s="53" t="str">
        <f>CONCATENATE($E$10,$B$3,F10)</f>
        <v>Enero-Febrero</v>
      </c>
      <c r="G9" s="53" t="str">
        <f t="shared" ref="G9:P9" si="0">CONCATENATE($E$10,$B$3,G10)</f>
        <v>Enero-Marzo</v>
      </c>
      <c r="H9" s="53" t="str">
        <f t="shared" si="0"/>
        <v>Enero-Abril</v>
      </c>
      <c r="I9" s="53" t="str">
        <f t="shared" si="0"/>
        <v>Enero-Mayo</v>
      </c>
      <c r="J9" s="53" t="str">
        <f t="shared" si="0"/>
        <v>Enero-Junio</v>
      </c>
      <c r="K9" s="53" t="str">
        <f t="shared" si="0"/>
        <v>Enero-Julio</v>
      </c>
      <c r="L9" s="53" t="str">
        <f t="shared" si="0"/>
        <v>Enero-Agosto</v>
      </c>
      <c r="M9" s="53" t="str">
        <f t="shared" si="0"/>
        <v>Enero-Septiembre</v>
      </c>
      <c r="N9" s="53" t="str">
        <f t="shared" si="0"/>
        <v>Enero-Octubre</v>
      </c>
      <c r="O9" s="53" t="str">
        <f t="shared" si="0"/>
        <v>Enero-Noviembre</v>
      </c>
      <c r="P9" s="53" t="str">
        <f t="shared" si="0"/>
        <v>Enero-Diciembre</v>
      </c>
    </row>
    <row r="10" spans="2:18" s="10" customFormat="1" ht="23.25" hidden="1" customHeight="1" thickTop="1" thickBot="1">
      <c r="D10" s="53" t="s">
        <v>57</v>
      </c>
      <c r="E10" s="53" t="s">
        <v>0</v>
      </c>
      <c r="F10" s="53" t="s">
        <v>1</v>
      </c>
      <c r="G10" s="53" t="s">
        <v>2</v>
      </c>
      <c r="H10" s="53" t="s">
        <v>3</v>
      </c>
      <c r="I10" s="53" t="s">
        <v>4</v>
      </c>
      <c r="J10" s="53" t="s">
        <v>5</v>
      </c>
      <c r="K10" s="53" t="s">
        <v>6</v>
      </c>
      <c r="L10" s="53" t="s">
        <v>7</v>
      </c>
      <c r="M10" s="53" t="s">
        <v>8</v>
      </c>
      <c r="N10" s="53" t="s">
        <v>9</v>
      </c>
      <c r="O10" s="53" t="s">
        <v>10</v>
      </c>
      <c r="P10" s="53" t="s">
        <v>11</v>
      </c>
    </row>
    <row r="11" spans="2:18" s="10" customFormat="1" ht="29.25" customHeight="1" thickTop="1">
      <c r="D11" s="84" t="s">
        <v>97</v>
      </c>
      <c r="E11" s="85" t="e">
        <f>+E12+E41</f>
        <v>#REF!</v>
      </c>
      <c r="F11" s="85" t="e">
        <f>+F12+F41</f>
        <v>#REF!</v>
      </c>
      <c r="G11" s="85" t="e">
        <f t="shared" ref="G11:P11" si="1">+G12+G41</f>
        <v>#REF!</v>
      </c>
      <c r="H11" s="85" t="e">
        <f t="shared" si="1"/>
        <v>#REF!</v>
      </c>
      <c r="I11" s="85" t="e">
        <f t="shared" si="1"/>
        <v>#REF!</v>
      </c>
      <c r="J11" s="85" t="e">
        <f t="shared" si="1"/>
        <v>#REF!</v>
      </c>
      <c r="K11" s="85" t="e">
        <f t="shared" si="1"/>
        <v>#REF!</v>
      </c>
      <c r="L11" s="85" t="e">
        <f t="shared" si="1"/>
        <v>#REF!</v>
      </c>
      <c r="M11" s="85" t="e">
        <f t="shared" si="1"/>
        <v>#REF!</v>
      </c>
      <c r="N11" s="85" t="e">
        <f t="shared" si="1"/>
        <v>#REF!</v>
      </c>
      <c r="O11" s="85" t="e">
        <f t="shared" si="1"/>
        <v>#REF!</v>
      </c>
      <c r="P11" s="85" t="e">
        <f t="shared" si="1"/>
        <v>#REF!</v>
      </c>
    </row>
    <row r="12" spans="2:18" s="10" customFormat="1" ht="24.75" customHeight="1">
      <c r="D12" s="59" t="s">
        <v>86</v>
      </c>
      <c r="E12" s="86" t="e">
        <f>+E13+E31+E38+E28</f>
        <v>#REF!</v>
      </c>
      <c r="F12" s="86" t="e">
        <f>+F13+F31+F38+F28</f>
        <v>#REF!</v>
      </c>
      <c r="G12" s="86" t="e">
        <f t="shared" ref="G12:P12" si="2">+G13+G31+G38+G28</f>
        <v>#REF!</v>
      </c>
      <c r="H12" s="86" t="e">
        <f t="shared" si="2"/>
        <v>#REF!</v>
      </c>
      <c r="I12" s="86" t="e">
        <f t="shared" si="2"/>
        <v>#REF!</v>
      </c>
      <c r="J12" s="86" t="e">
        <f t="shared" si="2"/>
        <v>#REF!</v>
      </c>
      <c r="K12" s="86" t="e">
        <f t="shared" si="2"/>
        <v>#REF!</v>
      </c>
      <c r="L12" s="86" t="e">
        <f t="shared" si="2"/>
        <v>#REF!</v>
      </c>
      <c r="M12" s="86" t="e">
        <f t="shared" si="2"/>
        <v>#REF!</v>
      </c>
      <c r="N12" s="86" t="e">
        <f t="shared" si="2"/>
        <v>#REF!</v>
      </c>
      <c r="O12" s="86" t="e">
        <f t="shared" si="2"/>
        <v>#REF!</v>
      </c>
      <c r="P12" s="86" t="e">
        <f t="shared" si="2"/>
        <v>#REF!</v>
      </c>
      <c r="Q12" s="39"/>
      <c r="R12" s="39"/>
    </row>
    <row r="13" spans="2:18" s="10" customFormat="1" ht="20.100000000000001" customHeight="1">
      <c r="D13" s="87" t="s">
        <v>87</v>
      </c>
      <c r="E13" s="88" t="e">
        <f>+E14+E16+E18+E20+E25+E28</f>
        <v>#REF!</v>
      </c>
      <c r="F13" s="88" t="e">
        <f>+F14+F16+F18+F20+F25+F28</f>
        <v>#REF!</v>
      </c>
      <c r="G13" s="88" t="e">
        <f t="shared" ref="G13:P13" si="3">+G14+G16+G18+G20+G25+G28</f>
        <v>#REF!</v>
      </c>
      <c r="H13" s="88" t="e">
        <f t="shared" si="3"/>
        <v>#REF!</v>
      </c>
      <c r="I13" s="88" t="e">
        <f t="shared" si="3"/>
        <v>#REF!</v>
      </c>
      <c r="J13" s="88" t="e">
        <f t="shared" si="3"/>
        <v>#REF!</v>
      </c>
      <c r="K13" s="88" t="e">
        <f t="shared" si="3"/>
        <v>#REF!</v>
      </c>
      <c r="L13" s="88" t="e">
        <f t="shared" si="3"/>
        <v>#REF!</v>
      </c>
      <c r="M13" s="88" t="e">
        <f t="shared" si="3"/>
        <v>#REF!</v>
      </c>
      <c r="N13" s="88" t="e">
        <f t="shared" si="3"/>
        <v>#REF!</v>
      </c>
      <c r="O13" s="88" t="e">
        <f t="shared" si="3"/>
        <v>#REF!</v>
      </c>
      <c r="P13" s="88" t="e">
        <f t="shared" si="3"/>
        <v>#REF!</v>
      </c>
      <c r="Q13" s="39"/>
      <c r="R13" s="39"/>
    </row>
    <row r="14" spans="2:18" s="10" customFormat="1" ht="25.5" customHeight="1">
      <c r="D14" s="90" t="s">
        <v>14</v>
      </c>
      <c r="E14" s="91" t="e">
        <f>+#REF!</f>
        <v>#REF!</v>
      </c>
      <c r="F14" s="91" t="e">
        <f>SUM(#REF!)</f>
        <v>#REF!</v>
      </c>
      <c r="G14" s="91" t="e">
        <f>SUM(#REF!)</f>
        <v>#REF!</v>
      </c>
      <c r="H14" s="91" t="e">
        <f>SUM(#REF!)</f>
        <v>#REF!</v>
      </c>
      <c r="I14" s="91" t="e">
        <f>SUM(#REF!)</f>
        <v>#REF!</v>
      </c>
      <c r="J14" s="91" t="e">
        <f>SUM(#REF!)</f>
        <v>#REF!</v>
      </c>
      <c r="K14" s="91" t="e">
        <f>SUM(#REF!)</f>
        <v>#REF!</v>
      </c>
      <c r="L14" s="91" t="e">
        <f>SUM(#REF!)</f>
        <v>#REF!</v>
      </c>
      <c r="M14" s="91" t="e">
        <f>SUM(#REF!)</f>
        <v>#REF!</v>
      </c>
      <c r="N14" s="91" t="e">
        <f>SUM(#REF!)</f>
        <v>#REF!</v>
      </c>
      <c r="O14" s="91" t="e">
        <f>SUM(#REF!)</f>
        <v>#REF!</v>
      </c>
      <c r="P14" s="91" t="e">
        <f>SUM(#REF!)</f>
        <v>#REF!</v>
      </c>
      <c r="Q14" s="89"/>
      <c r="R14" s="89"/>
    </row>
    <row r="15" spans="2:18" s="10" customFormat="1" ht="20.100000000000001" customHeight="1">
      <c r="D15" s="90"/>
      <c r="E15" s="92"/>
      <c r="F15" s="92"/>
      <c r="G15" s="92"/>
      <c r="H15" s="92"/>
      <c r="I15" s="92"/>
      <c r="J15" s="92"/>
      <c r="K15" s="92"/>
      <c r="L15" s="92"/>
      <c r="M15" s="92"/>
      <c r="N15" s="92"/>
      <c r="O15" s="92"/>
      <c r="P15" s="92"/>
      <c r="Q15" s="39"/>
      <c r="R15" s="39"/>
    </row>
    <row r="16" spans="2:18" s="10" customFormat="1" ht="20.100000000000001" customHeight="1">
      <c r="D16" s="90" t="s">
        <v>15</v>
      </c>
      <c r="E16" s="91" t="e">
        <f>+#REF!</f>
        <v>#REF!</v>
      </c>
      <c r="F16" s="91" t="e">
        <f>SUM(#REF!)</f>
        <v>#REF!</v>
      </c>
      <c r="G16" s="91" t="e">
        <f>SUM(#REF!)</f>
        <v>#REF!</v>
      </c>
      <c r="H16" s="91" t="e">
        <f>SUM(#REF!)</f>
        <v>#REF!</v>
      </c>
      <c r="I16" s="91" t="e">
        <f>SUM(#REF!)</f>
        <v>#REF!</v>
      </c>
      <c r="J16" s="91" t="e">
        <f>SUM(#REF!)</f>
        <v>#REF!</v>
      </c>
      <c r="K16" s="91" t="e">
        <f>SUM(#REF!)</f>
        <v>#REF!</v>
      </c>
      <c r="L16" s="91" t="e">
        <f>SUM(#REF!)</f>
        <v>#REF!</v>
      </c>
      <c r="M16" s="91" t="e">
        <f>SUM(#REF!)</f>
        <v>#REF!</v>
      </c>
      <c r="N16" s="91" t="e">
        <f>SUM(#REF!)</f>
        <v>#REF!</v>
      </c>
      <c r="O16" s="91" t="e">
        <f>SUM(#REF!)</f>
        <v>#REF!</v>
      </c>
      <c r="P16" s="91" t="e">
        <f>SUM(#REF!)</f>
        <v>#REF!</v>
      </c>
      <c r="Q16" s="39"/>
      <c r="R16" s="39"/>
    </row>
    <row r="17" spans="1:18" s="10" customFormat="1" ht="20.100000000000001" customHeight="1">
      <c r="D17" s="90"/>
      <c r="E17" s="92"/>
      <c r="F17" s="92"/>
      <c r="G17" s="92"/>
      <c r="H17" s="92"/>
      <c r="I17" s="92"/>
      <c r="J17" s="92"/>
      <c r="K17" s="92"/>
      <c r="L17" s="92"/>
      <c r="M17" s="92"/>
      <c r="N17" s="92"/>
      <c r="O17" s="92"/>
      <c r="P17" s="92"/>
      <c r="Q17" s="39"/>
      <c r="R17" s="39"/>
    </row>
    <row r="18" spans="1:18" s="10" customFormat="1" ht="20.100000000000001" customHeight="1">
      <c r="D18" s="93" t="s">
        <v>16</v>
      </c>
      <c r="E18" s="91" t="e">
        <f>+#REF!</f>
        <v>#REF!</v>
      </c>
      <c r="F18" s="91" t="e">
        <f>SUM(#REF!)</f>
        <v>#REF!</v>
      </c>
      <c r="G18" s="91" t="e">
        <f>SUM(#REF!)</f>
        <v>#REF!</v>
      </c>
      <c r="H18" s="91" t="e">
        <f>SUM(#REF!)</f>
        <v>#REF!</v>
      </c>
      <c r="I18" s="91" t="e">
        <f>SUM(#REF!)</f>
        <v>#REF!</v>
      </c>
      <c r="J18" s="91" t="e">
        <f>SUM(#REF!)</f>
        <v>#REF!</v>
      </c>
      <c r="K18" s="91" t="e">
        <f>SUM(#REF!)</f>
        <v>#REF!</v>
      </c>
      <c r="L18" s="91" t="e">
        <f>SUM(#REF!)</f>
        <v>#REF!</v>
      </c>
      <c r="M18" s="91" t="e">
        <f>SUM(#REF!)</f>
        <v>#REF!</v>
      </c>
      <c r="N18" s="91" t="e">
        <f>SUM(#REF!)</f>
        <v>#REF!</v>
      </c>
      <c r="O18" s="91" t="e">
        <f>SUM(#REF!)</f>
        <v>#REF!</v>
      </c>
      <c r="P18" s="91" t="e">
        <f>SUM(#REF!)</f>
        <v>#REF!</v>
      </c>
      <c r="Q18" s="39"/>
      <c r="R18" s="39"/>
    </row>
    <row r="19" spans="1:18" s="10" customFormat="1" ht="20.100000000000001" customHeight="1">
      <c r="D19" s="93"/>
      <c r="E19" s="92"/>
      <c r="F19" s="92"/>
      <c r="G19" s="92"/>
      <c r="H19" s="92"/>
      <c r="I19" s="92"/>
      <c r="J19" s="92"/>
      <c r="K19" s="92"/>
      <c r="L19" s="92"/>
      <c r="M19" s="92"/>
      <c r="N19" s="92"/>
      <c r="O19" s="92"/>
      <c r="P19" s="92"/>
      <c r="Q19" s="39"/>
      <c r="R19" s="39"/>
    </row>
    <row r="20" spans="1:18" s="10" customFormat="1" ht="20.100000000000001" customHeight="1">
      <c r="D20" s="90" t="s">
        <v>17</v>
      </c>
      <c r="E20" s="91" t="e">
        <f>+#REF!</f>
        <v>#REF!</v>
      </c>
      <c r="F20" s="91" t="e">
        <f>SUM(#REF!)</f>
        <v>#REF!</v>
      </c>
      <c r="G20" s="91" t="e">
        <f>SUM(#REF!)</f>
        <v>#REF!</v>
      </c>
      <c r="H20" s="91" t="e">
        <f>SUM(#REF!)</f>
        <v>#REF!</v>
      </c>
      <c r="I20" s="91" t="e">
        <f>SUM(#REF!)</f>
        <v>#REF!</v>
      </c>
      <c r="J20" s="91" t="e">
        <f>SUM(#REF!)</f>
        <v>#REF!</v>
      </c>
      <c r="K20" s="91" t="e">
        <f>SUM(#REF!)</f>
        <v>#REF!</v>
      </c>
      <c r="L20" s="91" t="e">
        <f>SUM(#REF!)</f>
        <v>#REF!</v>
      </c>
      <c r="M20" s="91" t="e">
        <f>SUM(#REF!)</f>
        <v>#REF!</v>
      </c>
      <c r="N20" s="91" t="e">
        <f>SUM(#REF!)</f>
        <v>#REF!</v>
      </c>
      <c r="O20" s="91" t="e">
        <f>SUM(#REF!)</f>
        <v>#REF!</v>
      </c>
      <c r="P20" s="91" t="e">
        <f>SUM(#REF!)</f>
        <v>#REF!</v>
      </c>
      <c r="Q20" s="39"/>
      <c r="R20" s="39"/>
    </row>
    <row r="21" spans="1:18" s="10" customFormat="1" ht="20.100000000000001" customHeight="1">
      <c r="D21" s="94"/>
      <c r="E21" s="92"/>
      <c r="F21" s="92"/>
      <c r="G21" s="92"/>
      <c r="H21" s="92"/>
      <c r="I21" s="92"/>
      <c r="J21" s="92"/>
      <c r="K21" s="92"/>
      <c r="L21" s="92"/>
      <c r="M21" s="92"/>
      <c r="N21" s="92"/>
      <c r="O21" s="92"/>
      <c r="P21" s="92"/>
      <c r="Q21" s="39"/>
      <c r="R21" s="39"/>
    </row>
    <row r="22" spans="1:18" s="10" customFormat="1" ht="20.100000000000001" customHeight="1">
      <c r="D22" s="94"/>
      <c r="E22" s="92"/>
      <c r="F22" s="92"/>
      <c r="G22" s="92"/>
      <c r="H22" s="92"/>
      <c r="I22" s="92"/>
      <c r="J22" s="92"/>
      <c r="K22" s="92"/>
      <c r="L22" s="92"/>
      <c r="M22" s="92"/>
      <c r="N22" s="92"/>
      <c r="O22" s="92"/>
      <c r="P22" s="92"/>
      <c r="Q22" s="39"/>
      <c r="R22" s="39"/>
    </row>
    <row r="23" spans="1:18" s="39" customFormat="1" ht="20.100000000000001" customHeight="1">
      <c r="A23" s="10"/>
      <c r="B23" s="10"/>
      <c r="D23" s="102"/>
      <c r="E23" s="92"/>
      <c r="F23" s="92"/>
      <c r="G23" s="92"/>
      <c r="H23" s="92"/>
      <c r="I23" s="92"/>
      <c r="J23" s="92"/>
      <c r="K23" s="92"/>
      <c r="L23" s="92"/>
      <c r="M23" s="92"/>
      <c r="N23" s="92"/>
      <c r="O23" s="92"/>
      <c r="P23" s="92"/>
    </row>
    <row r="24" spans="1:18" s="39" customFormat="1" ht="20.100000000000001" customHeight="1">
      <c r="A24" s="10"/>
      <c r="B24" s="10"/>
      <c r="D24" s="103"/>
      <c r="E24" s="92"/>
      <c r="F24" s="92"/>
      <c r="G24" s="92"/>
      <c r="H24" s="92"/>
      <c r="I24" s="92"/>
      <c r="J24" s="92"/>
      <c r="K24" s="92"/>
      <c r="L24" s="92"/>
      <c r="M24" s="92"/>
      <c r="N24" s="92"/>
      <c r="O24" s="92"/>
      <c r="P24" s="92"/>
    </row>
    <row r="25" spans="1:18" s="39" customFormat="1" ht="20.100000000000001" customHeight="1">
      <c r="A25" s="10"/>
      <c r="B25" s="10"/>
      <c r="D25" s="90" t="s">
        <v>25</v>
      </c>
      <c r="E25" s="92" t="e">
        <f>+#REF!</f>
        <v>#REF!</v>
      </c>
      <c r="F25" s="92" t="e">
        <f>SUM(#REF!)</f>
        <v>#REF!</v>
      </c>
      <c r="G25" s="92" t="e">
        <f>SUM(#REF!)</f>
        <v>#REF!</v>
      </c>
      <c r="H25" s="92" t="e">
        <f>SUM(#REF!)</f>
        <v>#REF!</v>
      </c>
      <c r="I25" s="92" t="e">
        <f>SUM(#REF!)</f>
        <v>#REF!</v>
      </c>
      <c r="J25" s="92" t="e">
        <f>SUM(#REF!)</f>
        <v>#REF!</v>
      </c>
      <c r="K25" s="92" t="e">
        <f>SUM(#REF!)</f>
        <v>#REF!</v>
      </c>
      <c r="L25" s="92" t="e">
        <f>SUM(#REF!)</f>
        <v>#REF!</v>
      </c>
      <c r="M25" s="92" t="e">
        <f>SUM(#REF!)</f>
        <v>#REF!</v>
      </c>
      <c r="N25" s="92" t="e">
        <f>SUM(#REF!)</f>
        <v>#REF!</v>
      </c>
      <c r="O25" s="92" t="e">
        <f>SUM(#REF!)</f>
        <v>#REF!</v>
      </c>
      <c r="P25" s="92" t="e">
        <f>SUM(#REF!)</f>
        <v>#REF!</v>
      </c>
    </row>
    <row r="26" spans="1:18" s="39" customFormat="1" ht="20.100000000000001" customHeight="1">
      <c r="A26" s="10"/>
      <c r="B26" s="10"/>
      <c r="D26" s="95" t="s">
        <v>102</v>
      </c>
      <c r="E26" s="92" t="e">
        <f>+#REF!</f>
        <v>#REF!</v>
      </c>
      <c r="F26" s="92" t="e">
        <f>SUM(#REF!)</f>
        <v>#REF!</v>
      </c>
      <c r="G26" s="92" t="e">
        <f>SUM(#REF!)</f>
        <v>#REF!</v>
      </c>
      <c r="H26" s="92" t="e">
        <f>SUM(#REF!)</f>
        <v>#REF!</v>
      </c>
      <c r="I26" s="92" t="e">
        <f>SUM(#REF!)</f>
        <v>#REF!</v>
      </c>
      <c r="J26" s="92" t="e">
        <f>SUM(#REF!)</f>
        <v>#REF!</v>
      </c>
      <c r="K26" s="92" t="e">
        <f>SUM(#REF!)</f>
        <v>#REF!</v>
      </c>
      <c r="L26" s="92" t="e">
        <f>SUM(#REF!)</f>
        <v>#REF!</v>
      </c>
      <c r="M26" s="92" t="e">
        <f>SUM(#REF!)</f>
        <v>#REF!</v>
      </c>
      <c r="N26" s="92" t="e">
        <f>SUM(#REF!)</f>
        <v>#REF!</v>
      </c>
      <c r="O26" s="92" t="e">
        <f>SUM(#REF!)</f>
        <v>#REF!</v>
      </c>
      <c r="P26" s="92" t="e">
        <f>SUM(#REF!)</f>
        <v>#REF!</v>
      </c>
    </row>
    <row r="27" spans="1:18" s="10" customFormat="1" ht="20.100000000000001" customHeight="1">
      <c r="D27" s="95" t="s">
        <v>101</v>
      </c>
      <c r="E27" s="92" t="e">
        <f>+#REF!</f>
        <v>#REF!</v>
      </c>
      <c r="F27" s="92" t="e">
        <f>SUM(#REF!)</f>
        <v>#REF!</v>
      </c>
      <c r="G27" s="92" t="e">
        <f>SUM(#REF!)</f>
        <v>#REF!</v>
      </c>
      <c r="H27" s="92" t="e">
        <f>SUM(#REF!)</f>
        <v>#REF!</v>
      </c>
      <c r="I27" s="92" t="e">
        <f>SUM(#REF!)</f>
        <v>#REF!</v>
      </c>
      <c r="J27" s="92" t="e">
        <f>SUM(#REF!)</f>
        <v>#REF!</v>
      </c>
      <c r="K27" s="92" t="e">
        <f>SUM(#REF!)</f>
        <v>#REF!</v>
      </c>
      <c r="L27" s="92" t="e">
        <f>SUM(#REF!)</f>
        <v>#REF!</v>
      </c>
      <c r="M27" s="92" t="e">
        <f>SUM(#REF!)</f>
        <v>#REF!</v>
      </c>
      <c r="N27" s="92" t="e">
        <f>SUM(#REF!)</f>
        <v>#REF!</v>
      </c>
      <c r="O27" s="92" t="e">
        <f>SUM(#REF!)</f>
        <v>#REF!</v>
      </c>
      <c r="P27" s="92" t="e">
        <f>SUM(#REF!)</f>
        <v>#REF!</v>
      </c>
      <c r="Q27" s="39"/>
      <c r="R27" s="39"/>
    </row>
    <row r="28" spans="1:18" s="10" customFormat="1" ht="20.25" customHeight="1">
      <c r="D28" s="90" t="s">
        <v>91</v>
      </c>
      <c r="E28" s="85" t="e">
        <f>+#REF!</f>
        <v>#REF!</v>
      </c>
      <c r="F28" s="85" t="e">
        <f>SUM(#REF!)</f>
        <v>#REF!</v>
      </c>
      <c r="G28" s="85" t="e">
        <f>SUM(#REF!)</f>
        <v>#REF!</v>
      </c>
      <c r="H28" s="85" t="e">
        <f>SUM(#REF!)</f>
        <v>#REF!</v>
      </c>
      <c r="I28" s="85" t="e">
        <f>SUM(#REF!)</f>
        <v>#REF!</v>
      </c>
      <c r="J28" s="85" t="e">
        <f>SUM(#REF!)</f>
        <v>#REF!</v>
      </c>
      <c r="K28" s="85" t="e">
        <f>SUM(#REF!)</f>
        <v>#REF!</v>
      </c>
      <c r="L28" s="85" t="e">
        <f>SUM(#REF!)</f>
        <v>#REF!</v>
      </c>
      <c r="M28" s="85" t="e">
        <f>SUM(#REF!)</f>
        <v>#REF!</v>
      </c>
      <c r="N28" s="85" t="e">
        <f>SUM(#REF!)</f>
        <v>#REF!</v>
      </c>
      <c r="O28" s="85" t="e">
        <f>SUM(#REF!)</f>
        <v>#REF!</v>
      </c>
      <c r="P28" s="85" t="e">
        <f>SUM(#REF!)</f>
        <v>#REF!</v>
      </c>
      <c r="Q28" s="39"/>
      <c r="R28" s="39"/>
    </row>
    <row r="29" spans="1:18" s="10" customFormat="1" ht="20.100000000000001" customHeight="1">
      <c r="D29" s="96" t="s">
        <v>58</v>
      </c>
      <c r="E29" s="92" t="e">
        <f>+#REF!</f>
        <v>#REF!</v>
      </c>
      <c r="F29" s="92" t="e">
        <f>SUM(#REF!)</f>
        <v>#REF!</v>
      </c>
      <c r="G29" s="92" t="e">
        <f>SUM(#REF!)</f>
        <v>#REF!</v>
      </c>
      <c r="H29" s="92" t="e">
        <f>SUM(#REF!)</f>
        <v>#REF!</v>
      </c>
      <c r="I29" s="92" t="e">
        <f>SUM(#REF!)</f>
        <v>#REF!</v>
      </c>
      <c r="J29" s="92" t="e">
        <f>SUM(#REF!)</f>
        <v>#REF!</v>
      </c>
      <c r="K29" s="92" t="e">
        <f>SUM(#REF!)</f>
        <v>#REF!</v>
      </c>
      <c r="L29" s="92" t="e">
        <f>SUM(#REF!)</f>
        <v>#REF!</v>
      </c>
      <c r="M29" s="92" t="e">
        <f>SUM(#REF!)</f>
        <v>#REF!</v>
      </c>
      <c r="N29" s="92" t="e">
        <f>SUM(#REF!)</f>
        <v>#REF!</v>
      </c>
      <c r="O29" s="92" t="e">
        <f>SUM(#REF!)</f>
        <v>#REF!</v>
      </c>
      <c r="P29" s="92" t="e">
        <f>SUM(#REF!)</f>
        <v>#REF!</v>
      </c>
      <c r="Q29" s="39"/>
      <c r="R29" s="39"/>
    </row>
    <row r="30" spans="1:18" s="10" customFormat="1" ht="20.100000000000001" customHeight="1">
      <c r="D30" s="96" t="s">
        <v>59</v>
      </c>
      <c r="E30" s="92" t="e">
        <f>+#REF!</f>
        <v>#REF!</v>
      </c>
      <c r="F30" s="92" t="e">
        <f>SUM(#REF!)</f>
        <v>#REF!</v>
      </c>
      <c r="G30" s="92" t="e">
        <f>SUM(#REF!)</f>
        <v>#REF!</v>
      </c>
      <c r="H30" s="92" t="e">
        <f>SUM(#REF!)</f>
        <v>#REF!</v>
      </c>
      <c r="I30" s="92" t="e">
        <f>SUM(#REF!)</f>
        <v>#REF!</v>
      </c>
      <c r="J30" s="92" t="e">
        <f>SUM(#REF!)</f>
        <v>#REF!</v>
      </c>
      <c r="K30" s="92" t="e">
        <f>SUM(#REF!)</f>
        <v>#REF!</v>
      </c>
      <c r="L30" s="92" t="e">
        <f>SUM(#REF!)</f>
        <v>#REF!</v>
      </c>
      <c r="M30" s="92" t="e">
        <f>SUM(#REF!)</f>
        <v>#REF!</v>
      </c>
      <c r="N30" s="92" t="e">
        <f>SUM(#REF!)</f>
        <v>#REF!</v>
      </c>
      <c r="O30" s="92" t="e">
        <f>SUM(#REF!)</f>
        <v>#REF!</v>
      </c>
      <c r="P30" s="92" t="e">
        <f>SUM(#REF!)</f>
        <v>#REF!</v>
      </c>
      <c r="Q30" s="39"/>
      <c r="R30" s="39"/>
    </row>
    <row r="31" spans="1:18" s="10" customFormat="1" ht="20.100000000000001" customHeight="1">
      <c r="D31" s="59" t="s">
        <v>103</v>
      </c>
      <c r="E31" s="86" t="e">
        <f>+#REF!</f>
        <v>#REF!</v>
      </c>
      <c r="F31" s="86" t="e">
        <f>SUM(#REF!)</f>
        <v>#REF!</v>
      </c>
      <c r="G31" s="86" t="e">
        <f>SUM(#REF!)</f>
        <v>#REF!</v>
      </c>
      <c r="H31" s="86" t="e">
        <f>SUM(#REF!)</f>
        <v>#REF!</v>
      </c>
      <c r="I31" s="86" t="e">
        <f>SUM(#REF!)</f>
        <v>#REF!</v>
      </c>
      <c r="J31" s="86" t="e">
        <f>SUM(#REF!)</f>
        <v>#REF!</v>
      </c>
      <c r="K31" s="86" t="e">
        <f>SUM(#REF!)</f>
        <v>#REF!</v>
      </c>
      <c r="L31" s="86" t="e">
        <f>SUM(#REF!)</f>
        <v>#REF!</v>
      </c>
      <c r="M31" s="86" t="e">
        <f>SUM(#REF!)</f>
        <v>#REF!</v>
      </c>
      <c r="N31" s="86" t="e">
        <f>SUM(#REF!)</f>
        <v>#REF!</v>
      </c>
      <c r="O31" s="86" t="e">
        <f>SUM(#REF!)</f>
        <v>#REF!</v>
      </c>
      <c r="P31" s="86" t="e">
        <f>SUM(#REF!)</f>
        <v>#REF!</v>
      </c>
      <c r="Q31" s="39"/>
      <c r="R31" s="39"/>
    </row>
    <row r="32" spans="1:18" s="10" customFormat="1" ht="20.25" customHeight="1">
      <c r="D32" s="90" t="s">
        <v>18</v>
      </c>
      <c r="E32" s="92" t="e">
        <f>+#REF!</f>
        <v>#REF!</v>
      </c>
      <c r="F32" s="92" t="e">
        <f>SUM(#REF!)</f>
        <v>#REF!</v>
      </c>
      <c r="G32" s="92" t="e">
        <f>SUM(#REF!)</f>
        <v>#REF!</v>
      </c>
      <c r="H32" s="92" t="e">
        <f>SUM(#REF!)</f>
        <v>#REF!</v>
      </c>
      <c r="I32" s="92" t="e">
        <f>SUM(#REF!)</f>
        <v>#REF!</v>
      </c>
      <c r="J32" s="92" t="e">
        <f>SUM(#REF!)</f>
        <v>#REF!</v>
      </c>
      <c r="K32" s="92" t="e">
        <f>SUM(#REF!)</f>
        <v>#REF!</v>
      </c>
      <c r="L32" s="92" t="e">
        <f>SUM(#REF!)</f>
        <v>#REF!</v>
      </c>
      <c r="M32" s="92" t="e">
        <f>SUM(#REF!)</f>
        <v>#REF!</v>
      </c>
      <c r="N32" s="92" t="e">
        <f>SUM(#REF!)</f>
        <v>#REF!</v>
      </c>
      <c r="O32" s="92" t="e">
        <f>SUM(#REF!)</f>
        <v>#REF!</v>
      </c>
      <c r="P32" s="92" t="e">
        <f>SUM(#REF!)</f>
        <v>#REF!</v>
      </c>
      <c r="Q32" s="39"/>
      <c r="R32" s="39"/>
    </row>
    <row r="33" spans="1:18" s="10" customFormat="1" ht="17.25" customHeight="1">
      <c r="D33" s="97" t="s">
        <v>19</v>
      </c>
      <c r="E33" s="98" t="e">
        <f>+#REF!</f>
        <v>#REF!</v>
      </c>
      <c r="F33" s="98" t="e">
        <f>SUM(#REF!)</f>
        <v>#REF!</v>
      </c>
      <c r="G33" s="98" t="e">
        <f>SUM(#REF!)</f>
        <v>#REF!</v>
      </c>
      <c r="H33" s="98" t="e">
        <f>SUM(#REF!)</f>
        <v>#REF!</v>
      </c>
      <c r="I33" s="98" t="e">
        <f>SUM(#REF!)</f>
        <v>#REF!</v>
      </c>
      <c r="J33" s="98" t="e">
        <f>SUM(#REF!)</f>
        <v>#REF!</v>
      </c>
      <c r="K33" s="98" t="e">
        <f>SUM(#REF!)</f>
        <v>#REF!</v>
      </c>
      <c r="L33" s="98" t="e">
        <f>SUM(#REF!)</f>
        <v>#REF!</v>
      </c>
      <c r="M33" s="98" t="e">
        <f>SUM(#REF!)</f>
        <v>#REF!</v>
      </c>
      <c r="N33" s="98" t="e">
        <f>SUM(#REF!)</f>
        <v>#REF!</v>
      </c>
      <c r="O33" s="98" t="e">
        <f>SUM(#REF!)</f>
        <v>#REF!</v>
      </c>
      <c r="P33" s="98" t="e">
        <f>SUM(#REF!)</f>
        <v>#REF!</v>
      </c>
      <c r="Q33" s="89"/>
      <c r="R33" s="89"/>
    </row>
    <row r="34" spans="1:18" s="10" customFormat="1" ht="20.100000000000001" customHeight="1">
      <c r="D34" s="97" t="s">
        <v>20</v>
      </c>
      <c r="E34" s="98" t="e">
        <f>+#REF!</f>
        <v>#REF!</v>
      </c>
      <c r="F34" s="98" t="e">
        <f>SUM(#REF!)</f>
        <v>#REF!</v>
      </c>
      <c r="G34" s="98" t="e">
        <f>SUM(#REF!)</f>
        <v>#REF!</v>
      </c>
      <c r="H34" s="98" t="e">
        <f>SUM(#REF!)</f>
        <v>#REF!</v>
      </c>
      <c r="I34" s="98" t="e">
        <f>SUM(#REF!)</f>
        <v>#REF!</v>
      </c>
      <c r="J34" s="98" t="e">
        <f>SUM(#REF!)</f>
        <v>#REF!</v>
      </c>
      <c r="K34" s="98" t="e">
        <f>SUM(#REF!)</f>
        <v>#REF!</v>
      </c>
      <c r="L34" s="98" t="e">
        <f>SUM(#REF!)</f>
        <v>#REF!</v>
      </c>
      <c r="M34" s="98" t="e">
        <f>SUM(#REF!)</f>
        <v>#REF!</v>
      </c>
      <c r="N34" s="98" t="e">
        <f>SUM(#REF!)</f>
        <v>#REF!</v>
      </c>
      <c r="O34" s="98" t="e">
        <f>SUM(#REF!)</f>
        <v>#REF!</v>
      </c>
      <c r="P34" s="98" t="e">
        <f>SUM(#REF!)</f>
        <v>#REF!</v>
      </c>
      <c r="Q34" s="39"/>
      <c r="R34" s="39"/>
    </row>
    <row r="35" spans="1:18" s="39" customFormat="1" ht="15" customHeight="1">
      <c r="A35" s="10"/>
      <c r="B35" s="10"/>
      <c r="D35" s="90" t="s">
        <v>21</v>
      </c>
      <c r="E35" s="92" t="e">
        <f>+#REF!</f>
        <v>#REF!</v>
      </c>
      <c r="F35" s="92" t="e">
        <f>SUM(#REF!)</f>
        <v>#REF!</v>
      </c>
      <c r="G35" s="92" t="e">
        <f>SUM(#REF!)</f>
        <v>#REF!</v>
      </c>
      <c r="H35" s="92" t="e">
        <f>SUM(#REF!)</f>
        <v>#REF!</v>
      </c>
      <c r="I35" s="92" t="e">
        <f>SUM(#REF!)</f>
        <v>#REF!</v>
      </c>
      <c r="J35" s="92" t="e">
        <f>SUM(#REF!)</f>
        <v>#REF!</v>
      </c>
      <c r="K35" s="92" t="e">
        <f>SUM(#REF!)</f>
        <v>#REF!</v>
      </c>
      <c r="L35" s="92" t="e">
        <f>SUM(#REF!)</f>
        <v>#REF!</v>
      </c>
      <c r="M35" s="92" t="e">
        <f>SUM(#REF!)</f>
        <v>#REF!</v>
      </c>
      <c r="N35" s="92" t="e">
        <f>SUM(#REF!)</f>
        <v>#REF!</v>
      </c>
      <c r="O35" s="92" t="e">
        <f>SUM(#REF!)</f>
        <v>#REF!</v>
      </c>
      <c r="P35" s="92" t="e">
        <f>SUM(#REF!)</f>
        <v>#REF!</v>
      </c>
    </row>
    <row r="36" spans="1:18" s="39" customFormat="1" ht="15" customHeight="1">
      <c r="A36" s="10"/>
      <c r="B36" s="10"/>
      <c r="D36" s="97" t="s">
        <v>19</v>
      </c>
      <c r="E36" s="98" t="e">
        <f>+#REF!</f>
        <v>#REF!</v>
      </c>
      <c r="F36" s="98" t="e">
        <f>SUM(#REF!)</f>
        <v>#REF!</v>
      </c>
      <c r="G36" s="98" t="e">
        <f>SUM(#REF!)</f>
        <v>#REF!</v>
      </c>
      <c r="H36" s="98" t="e">
        <f>SUM(#REF!)</f>
        <v>#REF!</v>
      </c>
      <c r="I36" s="98" t="e">
        <f>SUM(#REF!)</f>
        <v>#REF!</v>
      </c>
      <c r="J36" s="98" t="e">
        <f>SUM(#REF!)</f>
        <v>#REF!</v>
      </c>
      <c r="K36" s="98" t="e">
        <f>SUM(#REF!)</f>
        <v>#REF!</v>
      </c>
      <c r="L36" s="98" t="e">
        <f>SUM(#REF!)</f>
        <v>#REF!</v>
      </c>
      <c r="M36" s="98" t="e">
        <f>SUM(#REF!)</f>
        <v>#REF!</v>
      </c>
      <c r="N36" s="98" t="e">
        <f>SUM(#REF!)</f>
        <v>#REF!</v>
      </c>
      <c r="O36" s="98" t="e">
        <f>SUM(#REF!)</f>
        <v>#REF!</v>
      </c>
      <c r="P36" s="98" t="e">
        <f>SUM(#REF!)</f>
        <v>#REF!</v>
      </c>
    </row>
    <row r="37" spans="1:18" s="39" customFormat="1" ht="20.100000000000001" customHeight="1">
      <c r="A37" s="10"/>
      <c r="B37" s="10"/>
      <c r="D37" s="97" t="s">
        <v>22</v>
      </c>
      <c r="E37" s="98" t="e">
        <f>+#REF!</f>
        <v>#REF!</v>
      </c>
      <c r="F37" s="98" t="e">
        <f>SUM(#REF!)</f>
        <v>#REF!</v>
      </c>
      <c r="G37" s="98" t="e">
        <f>SUM(#REF!)</f>
        <v>#REF!</v>
      </c>
      <c r="H37" s="98" t="e">
        <f>SUM(#REF!)</f>
        <v>#REF!</v>
      </c>
      <c r="I37" s="98" t="e">
        <f>SUM(#REF!)</f>
        <v>#REF!</v>
      </c>
      <c r="J37" s="98" t="e">
        <f>SUM(#REF!)</f>
        <v>#REF!</v>
      </c>
      <c r="K37" s="98" t="e">
        <f>SUM(#REF!)</f>
        <v>#REF!</v>
      </c>
      <c r="L37" s="98" t="e">
        <f>SUM(#REF!)</f>
        <v>#REF!</v>
      </c>
      <c r="M37" s="98" t="e">
        <f>SUM(#REF!)</f>
        <v>#REF!</v>
      </c>
      <c r="N37" s="98" t="e">
        <f>SUM(#REF!)</f>
        <v>#REF!</v>
      </c>
      <c r="O37" s="98" t="e">
        <f>SUM(#REF!)</f>
        <v>#REF!</v>
      </c>
      <c r="P37" s="98" t="e">
        <f>SUM(#REF!)</f>
        <v>#REF!</v>
      </c>
    </row>
    <row r="38" spans="1:18" s="39" customFormat="1" ht="15" customHeight="1">
      <c r="A38" s="10"/>
      <c r="B38" s="10"/>
      <c r="D38" s="59" t="s">
        <v>88</v>
      </c>
      <c r="E38" s="86" t="e">
        <f>+#REF!</f>
        <v>#REF!</v>
      </c>
      <c r="F38" s="86" t="e">
        <f>SUM(#REF!)</f>
        <v>#REF!</v>
      </c>
      <c r="G38" s="86" t="e">
        <f>SUM(#REF!)</f>
        <v>#REF!</v>
      </c>
      <c r="H38" s="86" t="e">
        <f>SUM(#REF!)</f>
        <v>#REF!</v>
      </c>
      <c r="I38" s="86" t="e">
        <f>SUM(#REF!)</f>
        <v>#REF!</v>
      </c>
      <c r="J38" s="86" t="e">
        <f>SUM(#REF!)</f>
        <v>#REF!</v>
      </c>
      <c r="K38" s="86" t="e">
        <f>SUM(#REF!)</f>
        <v>#REF!</v>
      </c>
      <c r="L38" s="86" t="e">
        <f>SUM(#REF!)</f>
        <v>#REF!</v>
      </c>
      <c r="M38" s="86" t="e">
        <f>SUM(#REF!)</f>
        <v>#REF!</v>
      </c>
      <c r="N38" s="86" t="e">
        <f>SUM(#REF!)</f>
        <v>#REF!</v>
      </c>
      <c r="O38" s="86" t="e">
        <f>SUM(#REF!)</f>
        <v>#REF!</v>
      </c>
      <c r="P38" s="86" t="e">
        <f>SUM(#REF!)</f>
        <v>#REF!</v>
      </c>
    </row>
    <row r="39" spans="1:18" s="39" customFormat="1" ht="15" customHeight="1">
      <c r="A39" s="10"/>
      <c r="B39" s="10"/>
      <c r="D39" s="99" t="s">
        <v>18</v>
      </c>
      <c r="E39" s="92" t="e">
        <f>+#REF!</f>
        <v>#REF!</v>
      </c>
      <c r="F39" s="92" t="e">
        <f>SUM(#REF!)</f>
        <v>#REF!</v>
      </c>
      <c r="G39" s="92" t="e">
        <f>SUM(#REF!)</f>
        <v>#REF!</v>
      </c>
      <c r="H39" s="92" t="e">
        <f>SUM(#REF!)</f>
        <v>#REF!</v>
      </c>
      <c r="I39" s="92" t="e">
        <f>SUM(#REF!)</f>
        <v>#REF!</v>
      </c>
      <c r="J39" s="92" t="e">
        <f>SUM(#REF!)</f>
        <v>#REF!</v>
      </c>
      <c r="K39" s="92" t="e">
        <f>SUM(#REF!)</f>
        <v>#REF!</v>
      </c>
      <c r="L39" s="92" t="e">
        <f>SUM(#REF!)</f>
        <v>#REF!</v>
      </c>
      <c r="M39" s="92" t="e">
        <f>SUM(#REF!)</f>
        <v>#REF!</v>
      </c>
      <c r="N39" s="92" t="e">
        <f>SUM(#REF!)</f>
        <v>#REF!</v>
      </c>
      <c r="O39" s="92" t="e">
        <f>SUM(#REF!)</f>
        <v>#REF!</v>
      </c>
      <c r="P39" s="92" t="e">
        <f>SUM(#REF!)</f>
        <v>#REF!</v>
      </c>
    </row>
    <row r="40" spans="1:18" s="10" customFormat="1" ht="18" customHeight="1">
      <c r="D40" s="99" t="s">
        <v>21</v>
      </c>
      <c r="E40" s="92" t="e">
        <f>+#REF!</f>
        <v>#REF!</v>
      </c>
      <c r="F40" s="92" t="e">
        <f>SUM(#REF!)</f>
        <v>#REF!</v>
      </c>
      <c r="G40" s="92" t="e">
        <f>SUM(#REF!)</f>
        <v>#REF!</v>
      </c>
      <c r="H40" s="92" t="e">
        <f>SUM(#REF!)</f>
        <v>#REF!</v>
      </c>
      <c r="I40" s="92" t="e">
        <f>SUM(#REF!)</f>
        <v>#REF!</v>
      </c>
      <c r="J40" s="92" t="e">
        <f>SUM(#REF!)</f>
        <v>#REF!</v>
      </c>
      <c r="K40" s="92" t="e">
        <f>SUM(#REF!)</f>
        <v>#REF!</v>
      </c>
      <c r="L40" s="92" t="e">
        <f>SUM(#REF!)</f>
        <v>#REF!</v>
      </c>
      <c r="M40" s="92" t="e">
        <f>SUM(#REF!)</f>
        <v>#REF!</v>
      </c>
      <c r="N40" s="92" t="e">
        <f>SUM(#REF!)</f>
        <v>#REF!</v>
      </c>
      <c r="O40" s="92" t="e">
        <f>SUM(#REF!)</f>
        <v>#REF!</v>
      </c>
      <c r="P40" s="92" t="e">
        <f>SUM(#REF!)</f>
        <v>#REF!</v>
      </c>
      <c r="Q40" s="89"/>
      <c r="R40" s="89"/>
    </row>
    <row r="41" spans="1:18" s="10" customFormat="1" ht="20.100000000000001" customHeight="1">
      <c r="D41" s="59" t="s">
        <v>89</v>
      </c>
      <c r="E41" s="86" t="e">
        <f>+#REF!</f>
        <v>#REF!</v>
      </c>
      <c r="F41" s="86" t="e">
        <f>SUM(#REF!)</f>
        <v>#REF!</v>
      </c>
      <c r="G41" s="86" t="e">
        <f>SUM(#REF!)</f>
        <v>#REF!</v>
      </c>
      <c r="H41" s="86" t="e">
        <f>SUM(#REF!)</f>
        <v>#REF!</v>
      </c>
      <c r="I41" s="86" t="e">
        <f>SUM(#REF!)</f>
        <v>#REF!</v>
      </c>
      <c r="J41" s="86" t="e">
        <f>SUM(#REF!)</f>
        <v>#REF!</v>
      </c>
      <c r="K41" s="86" t="e">
        <f>SUM(#REF!)</f>
        <v>#REF!</v>
      </c>
      <c r="L41" s="86" t="e">
        <f>SUM(#REF!)</f>
        <v>#REF!</v>
      </c>
      <c r="M41" s="86" t="e">
        <f>SUM(#REF!)</f>
        <v>#REF!</v>
      </c>
      <c r="N41" s="86" t="e">
        <f>SUM(#REF!)</f>
        <v>#REF!</v>
      </c>
      <c r="O41" s="86" t="e">
        <f>SUM(#REF!)</f>
        <v>#REF!</v>
      </c>
      <c r="P41" s="86" t="e">
        <f>SUM(#REF!)</f>
        <v>#REF!</v>
      </c>
      <c r="Q41" s="39"/>
      <c r="R41" s="39"/>
    </row>
    <row r="42" spans="1:18" s="10" customFormat="1" ht="20.100000000000001" customHeight="1">
      <c r="D42" s="87" t="s">
        <v>90</v>
      </c>
      <c r="E42" s="85" t="e">
        <f>+#REF!</f>
        <v>#REF!</v>
      </c>
      <c r="F42" s="85" t="e">
        <f>SUM(#REF!)</f>
        <v>#REF!</v>
      </c>
      <c r="G42" s="85" t="e">
        <f>SUM(#REF!)</f>
        <v>#REF!</v>
      </c>
      <c r="H42" s="85" t="e">
        <f>SUM(#REF!)</f>
        <v>#REF!</v>
      </c>
      <c r="I42" s="85" t="e">
        <f>SUM(#REF!)</f>
        <v>#REF!</v>
      </c>
      <c r="J42" s="85" t="e">
        <f>SUM(#REF!)</f>
        <v>#REF!</v>
      </c>
      <c r="K42" s="85" t="e">
        <f>SUM(#REF!)</f>
        <v>#REF!</v>
      </c>
      <c r="L42" s="85" t="e">
        <f>SUM(#REF!)</f>
        <v>#REF!</v>
      </c>
      <c r="M42" s="85" t="e">
        <f>SUM(#REF!)</f>
        <v>#REF!</v>
      </c>
      <c r="N42" s="85" t="e">
        <f>SUM(#REF!)</f>
        <v>#REF!</v>
      </c>
      <c r="O42" s="85" t="e">
        <f>SUM(#REF!)</f>
        <v>#REF!</v>
      </c>
      <c r="P42" s="85" t="e">
        <f>SUM(#REF!)</f>
        <v>#REF!</v>
      </c>
      <c r="Q42" s="39"/>
      <c r="R42" s="39"/>
    </row>
    <row r="43" spans="1:18" s="10" customFormat="1" ht="23.45" customHeight="1">
      <c r="D43" s="99" t="s">
        <v>23</v>
      </c>
      <c r="E43" s="92" t="e">
        <f>+#REF!</f>
        <v>#REF!</v>
      </c>
      <c r="F43" s="92" t="e">
        <f>SUM(#REF!)</f>
        <v>#REF!</v>
      </c>
      <c r="G43" s="92" t="e">
        <f>SUM(#REF!)</f>
        <v>#REF!</v>
      </c>
      <c r="H43" s="92" t="e">
        <f>SUM(#REF!)</f>
        <v>#REF!</v>
      </c>
      <c r="I43" s="92" t="e">
        <f>SUM(#REF!)</f>
        <v>#REF!</v>
      </c>
      <c r="J43" s="92" t="e">
        <f>SUM(#REF!)</f>
        <v>#REF!</v>
      </c>
      <c r="K43" s="92" t="e">
        <f>SUM(#REF!)</f>
        <v>#REF!</v>
      </c>
      <c r="L43" s="92" t="e">
        <f>SUM(#REF!)</f>
        <v>#REF!</v>
      </c>
      <c r="M43" s="92" t="e">
        <f>SUM(#REF!)</f>
        <v>#REF!</v>
      </c>
      <c r="N43" s="92" t="e">
        <f>SUM(#REF!)</f>
        <v>#REF!</v>
      </c>
      <c r="O43" s="92" t="e">
        <f>SUM(#REF!)</f>
        <v>#REF!</v>
      </c>
      <c r="P43" s="92" t="e">
        <f>SUM(#REF!)</f>
        <v>#REF!</v>
      </c>
      <c r="Q43" s="39"/>
      <c r="R43" s="39"/>
    </row>
    <row r="44" spans="1:18" s="10" customFormat="1" ht="21.75" customHeight="1">
      <c r="D44" s="99" t="s">
        <v>24</v>
      </c>
      <c r="E44" s="92" t="e">
        <f>+#REF!</f>
        <v>#REF!</v>
      </c>
      <c r="F44" s="92" t="e">
        <f>SUM(#REF!)</f>
        <v>#REF!</v>
      </c>
      <c r="G44" s="92" t="e">
        <f>SUM(#REF!)</f>
        <v>#REF!</v>
      </c>
      <c r="H44" s="92" t="e">
        <f>SUM(#REF!)</f>
        <v>#REF!</v>
      </c>
      <c r="I44" s="92" t="e">
        <f>SUM(#REF!)</f>
        <v>#REF!</v>
      </c>
      <c r="J44" s="92" t="e">
        <f>SUM(#REF!)</f>
        <v>#REF!</v>
      </c>
      <c r="K44" s="92" t="e">
        <f>SUM(#REF!)</f>
        <v>#REF!</v>
      </c>
      <c r="L44" s="92" t="e">
        <f>SUM(#REF!)</f>
        <v>#REF!</v>
      </c>
      <c r="M44" s="92" t="e">
        <f>SUM(#REF!)</f>
        <v>#REF!</v>
      </c>
      <c r="N44" s="92" t="e">
        <f>SUM(#REF!)</f>
        <v>#REF!</v>
      </c>
      <c r="O44" s="92" t="e">
        <f>SUM(#REF!)</f>
        <v>#REF!</v>
      </c>
      <c r="P44" s="92" t="e">
        <f>SUM(#REF!)</f>
        <v>#REF!</v>
      </c>
      <c r="Q44" s="89"/>
      <c r="R44" s="89"/>
    </row>
    <row r="45" spans="1:18" s="10" customFormat="1" ht="20.100000000000001" customHeight="1">
      <c r="Q45" s="39"/>
      <c r="R45" s="39"/>
    </row>
    <row r="46" spans="1:18" s="10" customFormat="1" ht="14.25"/>
    <row r="47" spans="1:18" s="10" customFormat="1" ht="14.25"/>
    <row r="48" spans="1:18" s="10" customFormat="1" ht="15" thickBot="1">
      <c r="D48" s="100"/>
      <c r="E48" s="101"/>
      <c r="F48" s="101"/>
      <c r="G48" s="101"/>
      <c r="H48" s="101"/>
      <c r="I48" s="101"/>
      <c r="J48" s="101"/>
      <c r="K48" s="101"/>
      <c r="L48" s="101"/>
      <c r="M48" s="101"/>
      <c r="N48" s="101"/>
      <c r="O48" s="101"/>
      <c r="P48" s="101"/>
    </row>
    <row r="49" spans="4:18" ht="20.100000000000001" customHeight="1" thickTop="1">
      <c r="D49" s="8" t="s">
        <v>41</v>
      </c>
      <c r="E49" s="56"/>
      <c r="F49" s="56"/>
      <c r="G49" s="56"/>
      <c r="H49" s="56"/>
      <c r="I49" s="56"/>
      <c r="J49" s="56"/>
      <c r="K49" s="56"/>
      <c r="L49" s="56"/>
      <c r="M49" s="56"/>
      <c r="N49" s="56"/>
      <c r="O49" s="56"/>
      <c r="P49" s="56"/>
      <c r="Q49" s="55"/>
      <c r="R49" s="54"/>
    </row>
    <row r="50" spans="4:18">
      <c r="D50" s="8" t="s">
        <v>42</v>
      </c>
      <c r="E50" s="56"/>
      <c r="F50" s="56"/>
      <c r="G50" s="56"/>
      <c r="H50" s="56"/>
      <c r="I50" s="56"/>
      <c r="J50" s="56"/>
      <c r="K50" s="56"/>
      <c r="L50" s="56"/>
      <c r="M50" s="56"/>
      <c r="N50" s="56"/>
      <c r="O50" s="56"/>
      <c r="P50" s="56"/>
      <c r="Q50" s="55"/>
      <c r="R50" s="54"/>
    </row>
    <row r="51" spans="4:18">
      <c r="E51" s="56"/>
      <c r="F51" s="56"/>
      <c r="G51" s="56"/>
      <c r="H51" s="56"/>
      <c r="I51" s="56"/>
      <c r="J51" s="56"/>
      <c r="K51" s="56"/>
      <c r="L51" s="56"/>
      <c r="M51" s="56"/>
      <c r="N51" s="56"/>
      <c r="O51" s="56"/>
      <c r="P51" s="56"/>
    </row>
    <row r="52" spans="4:18">
      <c r="E52" s="56"/>
      <c r="F52" s="56"/>
      <c r="G52" s="56"/>
      <c r="H52" s="56"/>
      <c r="I52" s="56"/>
      <c r="J52" s="56"/>
      <c r="K52" s="56"/>
      <c r="L52" s="56"/>
      <c r="M52" s="56"/>
      <c r="N52" s="56"/>
      <c r="O52" s="56"/>
      <c r="P52" s="56"/>
    </row>
    <row r="53" spans="4:18" ht="14.25">
      <c r="D53" s="10" t="s">
        <v>92</v>
      </c>
      <c r="E53" s="57"/>
      <c r="F53" s="57"/>
      <c r="G53" s="57"/>
      <c r="H53" s="57" t="s">
        <v>98</v>
      </c>
      <c r="I53" s="57"/>
      <c r="J53" s="57"/>
      <c r="K53" s="57"/>
      <c r="L53" s="57"/>
      <c r="M53" s="57"/>
      <c r="N53" s="57" t="s">
        <v>99</v>
      </c>
      <c r="O53" s="57"/>
      <c r="P53" s="57"/>
    </row>
    <row r="54" spans="4:18" ht="14.25">
      <c r="D54" s="10" t="s">
        <v>93</v>
      </c>
      <c r="E54" s="57"/>
      <c r="F54" s="57"/>
      <c r="G54" s="57"/>
      <c r="H54" s="57" t="s">
        <v>93</v>
      </c>
      <c r="I54" s="57"/>
      <c r="J54" s="57"/>
      <c r="K54" s="57"/>
      <c r="L54" s="57"/>
      <c r="M54" s="57"/>
      <c r="N54" s="57" t="s">
        <v>93</v>
      </c>
      <c r="O54" s="57"/>
      <c r="P54" s="57"/>
      <c r="Q54" s="58"/>
      <c r="R54" s="56"/>
    </row>
    <row r="55" spans="4:18" ht="14.25">
      <c r="D55" s="10" t="s">
        <v>94</v>
      </c>
      <c r="E55" s="57"/>
      <c r="F55" s="57"/>
      <c r="G55" s="57"/>
      <c r="H55" s="57" t="s">
        <v>94</v>
      </c>
      <c r="I55" s="57"/>
      <c r="J55" s="57"/>
      <c r="K55" s="57"/>
      <c r="L55" s="57"/>
      <c r="M55" s="57"/>
      <c r="N55" s="57" t="s">
        <v>94</v>
      </c>
      <c r="O55" s="57"/>
      <c r="P55" s="57"/>
      <c r="Q55" s="56"/>
      <c r="R55" s="56"/>
    </row>
    <row r="56" spans="4:18">
      <c r="E56" s="56"/>
      <c r="F56" s="56"/>
      <c r="G56" s="56"/>
      <c r="H56" s="56"/>
      <c r="I56" s="56"/>
      <c r="J56" s="56"/>
      <c r="K56" s="56"/>
      <c r="L56" s="56"/>
      <c r="M56" s="56"/>
      <c r="N56" s="56"/>
      <c r="O56" s="56"/>
      <c r="P56" s="56"/>
      <c r="Q56" s="56"/>
      <c r="R56" s="56"/>
    </row>
    <row r="57" spans="4:18">
      <c r="E57" s="56"/>
      <c r="F57" s="56"/>
      <c r="G57" s="56"/>
      <c r="H57" s="56"/>
      <c r="I57" s="56"/>
      <c r="J57" s="56"/>
      <c r="K57" s="56"/>
      <c r="L57" s="56"/>
      <c r="M57" s="56"/>
      <c r="N57" s="56"/>
      <c r="O57" s="56"/>
      <c r="P57" s="56"/>
      <c r="Q57" s="56"/>
      <c r="R57" s="56"/>
    </row>
    <row r="58" spans="4:18">
      <c r="E58" s="56"/>
      <c r="F58" s="56"/>
      <c r="G58" s="56"/>
      <c r="H58" s="56"/>
      <c r="I58" s="56"/>
      <c r="J58" s="56"/>
      <c r="K58" s="56"/>
      <c r="L58" s="56"/>
      <c r="M58" s="56"/>
      <c r="N58" s="56"/>
      <c r="O58" s="56"/>
      <c r="P58" s="56"/>
      <c r="Q58" s="56"/>
      <c r="R58" s="56"/>
    </row>
    <row r="59" spans="4:18">
      <c r="E59" s="56"/>
      <c r="F59" s="56"/>
      <c r="G59" s="56"/>
      <c r="H59" s="56"/>
      <c r="I59" s="56"/>
      <c r="J59" s="56"/>
      <c r="K59" s="56"/>
      <c r="L59" s="56"/>
      <c r="M59" s="56"/>
      <c r="N59" s="56"/>
      <c r="O59" s="56"/>
      <c r="P59" s="56"/>
      <c r="Q59" s="56"/>
      <c r="R59" s="56"/>
    </row>
    <row r="60" spans="4:18">
      <c r="E60" s="56"/>
      <c r="F60" s="56"/>
      <c r="G60" s="56"/>
      <c r="H60" s="56"/>
      <c r="I60" s="56"/>
      <c r="J60" s="56"/>
      <c r="K60" s="56"/>
      <c r="L60" s="56"/>
      <c r="M60" s="56"/>
      <c r="N60" s="56"/>
      <c r="O60" s="56"/>
      <c r="P60" s="56"/>
    </row>
    <row r="61" spans="4:18">
      <c r="E61" s="56"/>
      <c r="F61" s="56"/>
      <c r="G61" s="56"/>
      <c r="H61" s="56"/>
      <c r="I61" s="56"/>
      <c r="J61" s="56"/>
      <c r="K61" s="56"/>
      <c r="L61" s="56"/>
      <c r="M61" s="56"/>
      <c r="N61" s="56"/>
      <c r="O61" s="56"/>
      <c r="P61" s="56"/>
    </row>
    <row r="62" spans="4:18">
      <c r="E62" s="56"/>
      <c r="F62" s="56"/>
      <c r="G62" s="56"/>
      <c r="H62" s="56"/>
      <c r="I62" s="56"/>
      <c r="J62" s="56"/>
      <c r="K62" s="56"/>
      <c r="L62" s="56"/>
      <c r="M62" s="56"/>
      <c r="N62" s="56"/>
      <c r="O62" s="56"/>
      <c r="P62" s="56"/>
    </row>
    <row r="63" spans="4:18">
      <c r="E63" s="56"/>
      <c r="F63" s="56"/>
      <c r="G63" s="56"/>
      <c r="H63" s="56"/>
      <c r="I63" s="56"/>
      <c r="J63" s="56"/>
      <c r="K63" s="56"/>
      <c r="L63" s="56"/>
      <c r="M63" s="56"/>
      <c r="N63" s="56"/>
      <c r="O63" s="56"/>
      <c r="P63" s="56"/>
    </row>
    <row r="64" spans="4:18">
      <c r="E64" s="56"/>
      <c r="F64" s="56"/>
      <c r="G64" s="56"/>
      <c r="H64" s="56"/>
      <c r="I64" s="56"/>
      <c r="J64" s="56"/>
      <c r="K64" s="56"/>
      <c r="L64" s="56"/>
      <c r="M64" s="56"/>
      <c r="N64" s="56"/>
      <c r="O64" s="56"/>
      <c r="P64" s="56"/>
    </row>
    <row r="65" spans="5:16">
      <c r="E65" s="56"/>
      <c r="F65" s="56"/>
      <c r="G65" s="56"/>
      <c r="H65" s="56"/>
      <c r="I65" s="56"/>
      <c r="J65" s="56"/>
      <c r="K65" s="56"/>
      <c r="L65" s="56"/>
      <c r="M65" s="56"/>
      <c r="N65" s="56"/>
      <c r="O65" s="56"/>
      <c r="P65" s="56"/>
    </row>
    <row r="66" spans="5:16">
      <c r="E66" s="56"/>
      <c r="F66" s="56"/>
      <c r="G66" s="56"/>
      <c r="H66" s="56"/>
      <c r="I66" s="56"/>
      <c r="J66" s="56"/>
      <c r="K66" s="56"/>
      <c r="L66" s="56"/>
      <c r="M66" s="56"/>
      <c r="N66" s="56"/>
      <c r="O66" s="56"/>
      <c r="P66" s="56"/>
    </row>
    <row r="67" spans="5:16">
      <c r="E67" s="56"/>
      <c r="F67" s="56"/>
      <c r="G67" s="56"/>
      <c r="H67" s="56"/>
      <c r="I67" s="56"/>
      <c r="J67" s="56"/>
      <c r="K67" s="56"/>
      <c r="L67" s="56"/>
      <c r="M67" s="56"/>
      <c r="N67" s="56"/>
      <c r="O67" s="56"/>
      <c r="P67" s="56"/>
    </row>
    <row r="68" spans="5:16">
      <c r="E68" s="56"/>
      <c r="F68" s="56"/>
      <c r="G68" s="56"/>
      <c r="H68" s="56"/>
      <c r="I68" s="56"/>
      <c r="J68" s="56"/>
      <c r="K68" s="56"/>
      <c r="L68" s="56"/>
      <c r="M68" s="56"/>
      <c r="N68" s="56"/>
      <c r="O68" s="56"/>
      <c r="P68" s="56"/>
    </row>
    <row r="69" spans="5:16">
      <c r="E69" s="56"/>
      <c r="F69" s="56"/>
      <c r="G69" s="56"/>
      <c r="H69" s="56"/>
      <c r="I69" s="56"/>
      <c r="J69" s="56"/>
      <c r="K69" s="56"/>
      <c r="L69" s="56"/>
      <c r="M69" s="56"/>
      <c r="N69" s="56"/>
      <c r="O69" s="56"/>
      <c r="P69" s="56"/>
    </row>
    <row r="70" spans="5:16">
      <c r="E70" s="56"/>
      <c r="F70" s="56"/>
      <c r="G70" s="56"/>
      <c r="H70" s="56"/>
      <c r="I70" s="56"/>
      <c r="J70" s="56"/>
      <c r="K70" s="56"/>
      <c r="L70" s="56"/>
      <c r="M70" s="56"/>
      <c r="N70" s="56"/>
      <c r="O70" s="56"/>
      <c r="P70" s="56"/>
    </row>
    <row r="71" spans="5:16">
      <c r="E71" s="56"/>
      <c r="F71" s="56"/>
      <c r="G71" s="56"/>
      <c r="H71" s="56"/>
      <c r="I71" s="56"/>
      <c r="J71" s="56"/>
      <c r="K71" s="56"/>
      <c r="L71" s="56"/>
      <c r="M71" s="56"/>
      <c r="N71" s="56"/>
      <c r="O71" s="56"/>
      <c r="P71" s="56"/>
    </row>
    <row r="72" spans="5:16">
      <c r="E72" s="56"/>
      <c r="F72" s="56"/>
      <c r="G72" s="56"/>
      <c r="H72" s="56"/>
      <c r="I72" s="56"/>
      <c r="J72" s="56"/>
      <c r="K72" s="56"/>
      <c r="L72" s="56"/>
      <c r="M72" s="56"/>
      <c r="N72" s="56"/>
      <c r="O72" s="56"/>
      <c r="P72" s="56"/>
    </row>
    <row r="73" spans="5:16">
      <c r="E73" s="56"/>
      <c r="F73" s="56"/>
      <c r="G73" s="56"/>
      <c r="H73" s="56"/>
      <c r="I73" s="56"/>
      <c r="J73" s="56"/>
      <c r="K73" s="56"/>
      <c r="L73" s="56"/>
      <c r="M73" s="56"/>
      <c r="N73" s="56"/>
      <c r="O73" s="56"/>
      <c r="P73" s="56"/>
    </row>
    <row r="74" spans="5:16">
      <c r="E74" s="56"/>
      <c r="F74" s="56"/>
      <c r="G74" s="56"/>
      <c r="H74" s="56"/>
      <c r="I74" s="56"/>
      <c r="J74" s="56"/>
      <c r="K74" s="56"/>
      <c r="L74" s="56"/>
      <c r="M74" s="56"/>
      <c r="N74" s="56"/>
      <c r="O74" s="56"/>
      <c r="P74" s="56"/>
    </row>
    <row r="75" spans="5:16">
      <c r="E75" s="56"/>
      <c r="F75" s="56"/>
      <c r="G75" s="56"/>
      <c r="H75" s="56"/>
      <c r="I75" s="56"/>
      <c r="J75" s="56"/>
      <c r="K75" s="56"/>
      <c r="L75" s="56"/>
      <c r="M75" s="56"/>
      <c r="N75" s="56"/>
      <c r="O75" s="56"/>
      <c r="P75" s="56"/>
    </row>
    <row r="76" spans="5:16">
      <c r="E76" s="56"/>
      <c r="F76" s="56"/>
      <c r="G76" s="56"/>
      <c r="H76" s="56"/>
      <c r="I76" s="56"/>
      <c r="J76" s="56"/>
      <c r="K76" s="56"/>
      <c r="L76" s="56"/>
      <c r="M76" s="56"/>
      <c r="N76" s="56"/>
      <c r="O76" s="56"/>
      <c r="P76" s="56"/>
    </row>
    <row r="77" spans="5:16">
      <c r="E77" s="56"/>
      <c r="F77" s="56"/>
      <c r="G77" s="56"/>
      <c r="H77" s="56"/>
      <c r="I77" s="56"/>
      <c r="J77" s="56"/>
      <c r="K77" s="56"/>
      <c r="L77" s="56"/>
      <c r="M77" s="56"/>
      <c r="N77" s="56"/>
      <c r="O77" s="56"/>
      <c r="P77" s="56"/>
    </row>
    <row r="78" spans="5:16">
      <c r="E78" s="56"/>
      <c r="F78" s="56"/>
      <c r="G78" s="56"/>
      <c r="H78" s="56"/>
      <c r="I78" s="56"/>
      <c r="J78" s="56"/>
      <c r="K78" s="56"/>
      <c r="L78" s="56"/>
      <c r="M78" s="56"/>
      <c r="N78" s="56"/>
      <c r="O78" s="56"/>
      <c r="P78" s="56"/>
    </row>
    <row r="79" spans="5:16">
      <c r="E79" s="56"/>
      <c r="F79" s="56"/>
      <c r="G79" s="56"/>
      <c r="H79" s="56"/>
      <c r="I79" s="56"/>
      <c r="J79" s="56"/>
      <c r="K79" s="56"/>
      <c r="L79" s="56"/>
      <c r="M79" s="56"/>
      <c r="N79" s="56"/>
      <c r="O79" s="56"/>
      <c r="P79" s="56"/>
    </row>
    <row r="80" spans="5:16">
      <c r="E80" s="56"/>
      <c r="F80" s="56"/>
      <c r="G80" s="56"/>
      <c r="H80" s="56"/>
      <c r="I80" s="56"/>
      <c r="J80" s="56"/>
      <c r="K80" s="56"/>
      <c r="L80" s="56"/>
      <c r="M80" s="56"/>
      <c r="N80" s="56"/>
      <c r="O80" s="56"/>
      <c r="P80" s="56"/>
    </row>
    <row r="81" spans="5:16">
      <c r="E81" s="56"/>
      <c r="F81" s="56"/>
      <c r="G81" s="56"/>
      <c r="H81" s="56"/>
      <c r="I81" s="56"/>
      <c r="J81" s="56"/>
      <c r="K81" s="56"/>
      <c r="L81" s="56"/>
      <c r="M81" s="56"/>
      <c r="N81" s="56"/>
      <c r="O81" s="56"/>
      <c r="P81" s="56"/>
    </row>
    <row r="82" spans="5:16">
      <c r="E82" s="56"/>
      <c r="F82" s="56"/>
      <c r="G82" s="56"/>
      <c r="H82" s="56"/>
      <c r="I82" s="56"/>
      <c r="J82" s="56"/>
      <c r="K82" s="56"/>
      <c r="L82" s="56"/>
      <c r="M82" s="56"/>
      <c r="N82" s="56"/>
      <c r="O82" s="56"/>
      <c r="P82" s="56"/>
    </row>
    <row r="83" spans="5:16">
      <c r="E83" s="56"/>
      <c r="F83" s="56"/>
      <c r="G83" s="56"/>
      <c r="H83" s="56"/>
      <c r="I83" s="56"/>
      <c r="J83" s="56"/>
      <c r="K83" s="56"/>
      <c r="L83" s="56"/>
      <c r="M83" s="56"/>
      <c r="N83" s="56"/>
      <c r="O83" s="56"/>
      <c r="P83" s="56"/>
    </row>
    <row r="84" spans="5:16">
      <c r="E84" s="56"/>
      <c r="F84" s="56"/>
      <c r="G84" s="56"/>
      <c r="H84" s="56"/>
      <c r="I84" s="56"/>
      <c r="J84" s="56"/>
      <c r="K84" s="56"/>
      <c r="L84" s="56"/>
      <c r="M84" s="56"/>
      <c r="N84" s="56"/>
      <c r="O84" s="56"/>
      <c r="P84" s="56"/>
    </row>
    <row r="85" spans="5:16">
      <c r="E85" s="56"/>
      <c r="F85" s="56"/>
      <c r="G85" s="56"/>
      <c r="H85" s="56"/>
      <c r="I85" s="56"/>
      <c r="J85" s="56"/>
      <c r="K85" s="56"/>
      <c r="L85" s="56"/>
      <c r="M85" s="56"/>
      <c r="N85" s="56"/>
      <c r="O85" s="56"/>
      <c r="P85" s="56"/>
    </row>
    <row r="86" spans="5:16">
      <c r="E86" s="56"/>
      <c r="F86" s="56"/>
      <c r="G86" s="56"/>
      <c r="H86" s="56"/>
      <c r="I86" s="56"/>
      <c r="J86" s="56"/>
      <c r="K86" s="56"/>
      <c r="L86" s="56"/>
      <c r="M86" s="56"/>
      <c r="N86" s="56"/>
      <c r="O86" s="56"/>
      <c r="P86" s="56"/>
    </row>
    <row r="87" spans="5:16">
      <c r="E87" s="56"/>
      <c r="F87" s="56"/>
      <c r="G87" s="56"/>
      <c r="H87" s="56"/>
      <c r="I87" s="56"/>
      <c r="J87" s="56"/>
      <c r="K87" s="56"/>
      <c r="L87" s="56"/>
      <c r="M87" s="56"/>
      <c r="N87" s="56"/>
      <c r="O87" s="56"/>
      <c r="P87" s="56"/>
    </row>
    <row r="88" spans="5:16">
      <c r="E88" s="56"/>
      <c r="F88" s="56"/>
      <c r="G88" s="56"/>
      <c r="H88" s="56"/>
      <c r="I88" s="56"/>
      <c r="J88" s="56"/>
      <c r="K88" s="56"/>
      <c r="L88" s="56"/>
      <c r="M88" s="56"/>
      <c r="N88" s="56"/>
      <c r="O88" s="56"/>
      <c r="P88" s="56"/>
    </row>
    <row r="89" spans="5:16">
      <c r="E89" s="56"/>
      <c r="F89" s="56"/>
      <c r="G89" s="56"/>
      <c r="H89" s="56"/>
      <c r="I89" s="56"/>
      <c r="J89" s="56"/>
      <c r="K89" s="56"/>
      <c r="L89" s="56"/>
      <c r="M89" s="56"/>
      <c r="N89" s="56"/>
      <c r="O89" s="56"/>
      <c r="P89" s="56"/>
    </row>
    <row r="90" spans="5:16">
      <c r="E90" s="56"/>
      <c r="F90" s="56"/>
      <c r="G90" s="56"/>
      <c r="H90" s="56"/>
      <c r="I90" s="56"/>
      <c r="J90" s="56"/>
      <c r="K90" s="56"/>
      <c r="L90" s="56"/>
      <c r="M90" s="56"/>
      <c r="N90" s="56"/>
      <c r="O90" s="56"/>
      <c r="P90" s="56"/>
    </row>
    <row r="91" spans="5:16">
      <c r="E91" s="56"/>
      <c r="F91" s="56"/>
      <c r="G91" s="56"/>
      <c r="H91" s="56"/>
      <c r="I91" s="56"/>
      <c r="J91" s="56"/>
      <c r="K91" s="56"/>
      <c r="L91" s="56"/>
      <c r="M91" s="56"/>
      <c r="N91" s="56"/>
      <c r="O91" s="56"/>
      <c r="P91" s="56"/>
    </row>
    <row r="92" spans="5:16">
      <c r="E92" s="56"/>
      <c r="F92" s="56"/>
      <c r="G92" s="56"/>
      <c r="H92" s="56"/>
      <c r="I92" s="56"/>
      <c r="J92" s="56"/>
      <c r="K92" s="56"/>
      <c r="L92" s="56"/>
      <c r="M92" s="56"/>
      <c r="N92" s="56"/>
      <c r="O92" s="56"/>
      <c r="P92" s="56"/>
    </row>
    <row r="93" spans="5:16">
      <c r="E93" s="56"/>
      <c r="F93" s="56"/>
      <c r="G93" s="56"/>
      <c r="H93" s="56"/>
      <c r="I93" s="56"/>
      <c r="J93" s="56"/>
      <c r="K93" s="56"/>
      <c r="L93" s="56"/>
      <c r="M93" s="56"/>
      <c r="N93" s="56"/>
      <c r="O93" s="56"/>
      <c r="P93" s="56"/>
    </row>
    <row r="94" spans="5:16">
      <c r="E94" s="56"/>
      <c r="F94" s="56"/>
      <c r="G94" s="56"/>
      <c r="H94" s="56"/>
      <c r="I94" s="56"/>
      <c r="J94" s="56"/>
      <c r="K94" s="56"/>
      <c r="L94" s="56"/>
      <c r="M94" s="56"/>
      <c r="N94" s="56"/>
      <c r="O94" s="56"/>
      <c r="P94" s="56"/>
    </row>
    <row r="95" spans="5:16">
      <c r="E95" s="56"/>
      <c r="F95" s="56"/>
      <c r="G95" s="56"/>
      <c r="H95" s="56"/>
      <c r="I95" s="56"/>
      <c r="J95" s="56"/>
      <c r="K95" s="56"/>
      <c r="L95" s="56"/>
      <c r="M95" s="56"/>
      <c r="N95" s="56"/>
      <c r="O95" s="56"/>
      <c r="P95" s="56"/>
    </row>
    <row r="96" spans="5:16">
      <c r="E96" s="56"/>
      <c r="F96" s="56"/>
      <c r="G96" s="56"/>
      <c r="H96" s="56"/>
      <c r="I96" s="56"/>
      <c r="J96" s="56"/>
      <c r="K96" s="56"/>
      <c r="L96" s="56"/>
      <c r="M96" s="56"/>
      <c r="N96" s="56"/>
      <c r="O96" s="56"/>
      <c r="P96" s="56"/>
    </row>
    <row r="97" spans="5:16">
      <c r="E97" s="56"/>
      <c r="F97" s="56"/>
      <c r="G97" s="56"/>
      <c r="H97" s="56"/>
      <c r="I97" s="56"/>
      <c r="J97" s="56"/>
      <c r="K97" s="56"/>
      <c r="L97" s="56"/>
      <c r="M97" s="56"/>
      <c r="N97" s="56"/>
      <c r="O97" s="56"/>
      <c r="P97" s="56"/>
    </row>
    <row r="98" spans="5:16">
      <c r="E98" s="56"/>
      <c r="F98" s="56"/>
      <c r="G98" s="56"/>
      <c r="H98" s="56"/>
      <c r="I98" s="56"/>
      <c r="J98" s="56"/>
      <c r="K98" s="56"/>
      <c r="L98" s="56"/>
      <c r="M98" s="56"/>
      <c r="N98" s="56"/>
      <c r="O98" s="56"/>
      <c r="P98" s="56"/>
    </row>
    <row r="99" spans="5:16">
      <c r="E99" s="56"/>
      <c r="F99" s="56"/>
      <c r="G99" s="56"/>
      <c r="H99" s="56"/>
      <c r="I99" s="56"/>
      <c r="J99" s="56"/>
      <c r="K99" s="56"/>
      <c r="L99" s="56"/>
      <c r="M99" s="56"/>
      <c r="N99" s="56"/>
      <c r="O99" s="56"/>
      <c r="P99" s="56"/>
    </row>
    <row r="100" spans="5:16">
      <c r="E100" s="56"/>
      <c r="F100" s="56"/>
      <c r="G100" s="56"/>
      <c r="H100" s="56"/>
      <c r="I100" s="56"/>
      <c r="J100" s="56"/>
      <c r="K100" s="56"/>
      <c r="L100" s="56"/>
      <c r="M100" s="56"/>
      <c r="N100" s="56"/>
      <c r="O100" s="56"/>
      <c r="P100" s="56"/>
    </row>
    <row r="101" spans="5:16">
      <c r="E101" s="56"/>
      <c r="F101" s="56"/>
      <c r="G101" s="56"/>
      <c r="H101" s="56"/>
      <c r="I101" s="56"/>
      <c r="J101" s="56"/>
      <c r="K101" s="56"/>
      <c r="L101" s="56"/>
      <c r="M101" s="56"/>
      <c r="N101" s="56"/>
      <c r="O101" s="56"/>
      <c r="P101" s="56"/>
    </row>
    <row r="102" spans="5:16">
      <c r="E102" s="56"/>
      <c r="F102" s="56"/>
      <c r="G102" s="56"/>
      <c r="H102" s="56"/>
      <c r="I102" s="56"/>
      <c r="J102" s="56"/>
      <c r="K102" s="56"/>
      <c r="L102" s="56"/>
      <c r="M102" s="56"/>
      <c r="N102" s="56"/>
      <c r="O102" s="56"/>
      <c r="P102" s="56"/>
    </row>
  </sheetData>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11</vt:i4>
      </vt:variant>
    </vt:vector>
  </HeadingPairs>
  <TitlesOfParts>
    <vt:vector size="21" baseType="lpstr">
      <vt:lpstr>SPF-A01</vt:lpstr>
      <vt:lpstr>SPF-A02</vt:lpstr>
      <vt:lpstr>SPF-A03</vt:lpstr>
      <vt:lpstr> SPF-01</vt:lpstr>
      <vt:lpstr>SPF-C01</vt:lpstr>
      <vt:lpstr>SPF-C02</vt:lpstr>
      <vt:lpstr>2016</vt:lpstr>
      <vt:lpstr>Acumulado</vt:lpstr>
      <vt:lpstr>SPF-C01 Acumulado</vt:lpstr>
      <vt:lpstr>SPF-C02 Acumulado</vt:lpstr>
      <vt:lpstr>' SPF-01'!Área_de_impresión</vt:lpstr>
      <vt:lpstr>'2016'!Área_de_impresión</vt:lpstr>
      <vt:lpstr>Acumulado!Área_de_impresión</vt:lpstr>
      <vt:lpstr>'SPF-A01'!Área_de_impresión</vt:lpstr>
      <vt:lpstr>'SPF-A02'!Área_de_impresión</vt:lpstr>
      <vt:lpstr>'SPF-A03'!Área_de_impresión</vt:lpstr>
      <vt:lpstr>'SPF-C01'!Área_de_impresión</vt:lpstr>
      <vt:lpstr>'SPF-C01 Acumulado'!Área_de_impresión</vt:lpstr>
      <vt:lpstr>'SPF-C02'!Área_de_impresión</vt:lpstr>
      <vt:lpstr>'SPF-C02 Acumulado'!Área_de_impresión</vt:lpstr>
      <vt:lpstr>'SPF-A03'!Títulos_a_imprimir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GGazca</dc:creator>
  <cp:lastModifiedBy>Cecilia Mendoza Frias</cp:lastModifiedBy>
  <cp:lastPrinted>2017-07-10T18:57:07Z</cp:lastPrinted>
  <dcterms:created xsi:type="dcterms:W3CDTF">2008-01-08T17:09:26Z</dcterms:created>
  <dcterms:modified xsi:type="dcterms:W3CDTF">2017-07-10T18:57:28Z</dcterms:modified>
</cp:coreProperties>
</file>