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23" r:id="rId5"/>
    <sheet name="SPF-01" sheetId="24" r:id="rId6"/>
  </sheets>
  <definedNames>
    <definedName name="_xlnm._FilterDatabase" localSheetId="0" hidden="1">'SPF-A01'!$H$3:$H$4</definedName>
    <definedName name="_xlnm._FilterDatabase" localSheetId="3" hidden="1">'SPF-C01'!$R$12:$S$12</definedName>
    <definedName name="_xlnm._FilterDatabase" localSheetId="4" hidden="1">'SPF-C02'!$R$12:$S$12</definedName>
    <definedName name="_xlnm.Print_Area" localSheetId="5">'SPF-01'!$E$2:$R$58</definedName>
    <definedName name="_xlnm.Print_Area" localSheetId="0">'SPF-A01'!$H$3:$V$67</definedName>
    <definedName name="_xlnm.Print_Area" localSheetId="1">'SPF-A02'!$B$1:$N$21</definedName>
    <definedName name="_xlnm.Print_Area" localSheetId="2">'SPF-A03'!$B$1:$I$63</definedName>
    <definedName name="_xlnm.Print_Area" localSheetId="3">'SPF-C01'!$E$3:$R$64</definedName>
    <definedName name="_xlnm.Print_Area" localSheetId="4">'SPF-C02'!$E$3:$R$64</definedName>
    <definedName name="_xlnm.Print_Titles" localSheetId="2">'SPF-A03'!$4:$13</definedName>
  </definedNames>
  <calcPr calcId="145621"/>
</workbook>
</file>

<file path=xl/calcChain.xml><?xml version="1.0" encoding="utf-8"?>
<calcChain xmlns="http://schemas.openxmlformats.org/spreadsheetml/2006/main">
  <c r="J25" i="14" l="1"/>
  <c r="Q43" i="3" l="1"/>
  <c r="V44" i="3"/>
  <c r="V32" i="3"/>
  <c r="V29" i="3"/>
  <c r="V26" i="3"/>
  <c r="V25" i="3"/>
  <c r="V24" i="3"/>
  <c r="U44" i="3"/>
  <c r="T44" i="3"/>
  <c r="U32" i="3"/>
  <c r="T32" i="3"/>
  <c r="U29" i="3"/>
  <c r="T29" i="3"/>
  <c r="U24" i="3"/>
  <c r="U25" i="3"/>
  <c r="U26" i="3"/>
  <c r="T26" i="3"/>
  <c r="T25" i="3"/>
  <c r="T24" i="3"/>
  <c r="S26" i="3"/>
  <c r="S25" i="3"/>
  <c r="S24" i="3"/>
  <c r="S23" i="3"/>
  <c r="S44" i="3"/>
  <c r="S32" i="3"/>
  <c r="Q37" i="24" l="1"/>
  <c r="P37" i="24"/>
  <c r="O37" i="24"/>
  <c r="N37" i="24"/>
  <c r="M37" i="24"/>
  <c r="L37" i="24"/>
  <c r="K37" i="24"/>
  <c r="J37" i="24"/>
  <c r="I37" i="24"/>
  <c r="H37" i="24"/>
  <c r="G37" i="24"/>
  <c r="F37" i="24"/>
  <c r="T43" i="3" l="1"/>
  <c r="U43" i="3"/>
  <c r="V43" i="3"/>
  <c r="S43" i="3"/>
  <c r="S42" i="3" s="1"/>
  <c r="O43" i="3"/>
  <c r="P43" i="3"/>
  <c r="N43" i="3"/>
  <c r="K43" i="3"/>
  <c r="L43" i="3"/>
  <c r="J43" i="3"/>
  <c r="R23" i="24" l="1"/>
  <c r="Q22" i="24"/>
  <c r="P22" i="24"/>
  <c r="O22" i="24"/>
  <c r="N22" i="24"/>
  <c r="M22" i="24"/>
  <c r="L22" i="24"/>
  <c r="K22" i="24"/>
  <c r="J22" i="24"/>
  <c r="I22" i="24"/>
  <c r="H22" i="24"/>
  <c r="G22" i="24"/>
  <c r="F22" i="24"/>
  <c r="R49" i="24"/>
  <c r="R48" i="24"/>
  <c r="Q47" i="24"/>
  <c r="P47" i="24"/>
  <c r="O47" i="24"/>
  <c r="O46" i="24" s="1"/>
  <c r="N47" i="24"/>
  <c r="M47" i="24"/>
  <c r="L47" i="24"/>
  <c r="L46" i="24" s="1"/>
  <c r="K47" i="24"/>
  <c r="K46" i="24" s="1"/>
  <c r="J47" i="24"/>
  <c r="I47" i="24"/>
  <c r="H47" i="24"/>
  <c r="H46" i="24" s="1"/>
  <c r="G47" i="24"/>
  <c r="G46" i="24" s="1"/>
  <c r="F47" i="24"/>
  <c r="Q46" i="24"/>
  <c r="P46" i="24"/>
  <c r="N46" i="24"/>
  <c r="M46" i="24"/>
  <c r="J46" i="24"/>
  <c r="I46" i="24"/>
  <c r="F46" i="24"/>
  <c r="Q43" i="24"/>
  <c r="P43" i="24"/>
  <c r="O43" i="24"/>
  <c r="N43" i="24"/>
  <c r="M43" i="24"/>
  <c r="L43" i="24"/>
  <c r="K43" i="24"/>
  <c r="J43" i="24"/>
  <c r="I43" i="24"/>
  <c r="H43" i="24"/>
  <c r="G43" i="24"/>
  <c r="F43" i="24"/>
  <c r="Q40" i="24"/>
  <c r="Q36" i="24" s="1"/>
  <c r="P40" i="24"/>
  <c r="P36" i="24" s="1"/>
  <c r="O40" i="24"/>
  <c r="N40" i="24"/>
  <c r="M40" i="24"/>
  <c r="M36" i="24" s="1"/>
  <c r="L40" i="24"/>
  <c r="L36" i="24" s="1"/>
  <c r="K40" i="24"/>
  <c r="J40" i="24"/>
  <c r="I40" i="24"/>
  <c r="I36" i="24" s="1"/>
  <c r="H40" i="24"/>
  <c r="H36" i="24" s="1"/>
  <c r="G40" i="24"/>
  <c r="F40" i="24"/>
  <c r="R38" i="24"/>
  <c r="R37" i="24"/>
  <c r="O36" i="24"/>
  <c r="N36" i="24"/>
  <c r="K36" i="24"/>
  <c r="J36" i="24"/>
  <c r="G36" i="24"/>
  <c r="F36" i="24"/>
  <c r="R33" i="24"/>
  <c r="Q32" i="24"/>
  <c r="P32" i="24"/>
  <c r="P25" i="24" s="1"/>
  <c r="O32" i="24"/>
  <c r="O25" i="24" s="1"/>
  <c r="N32" i="24"/>
  <c r="N25" i="24" s="1"/>
  <c r="M32" i="24"/>
  <c r="M25" i="24" s="1"/>
  <c r="L32" i="24"/>
  <c r="L25" i="24" s="1"/>
  <c r="K32" i="24"/>
  <c r="K25" i="24" s="1"/>
  <c r="J32" i="24"/>
  <c r="I32" i="24"/>
  <c r="I25" i="24" s="1"/>
  <c r="H32" i="24"/>
  <c r="H25" i="24" s="1"/>
  <c r="G32" i="24"/>
  <c r="F32" i="24"/>
  <c r="Q28" i="24"/>
  <c r="P28" i="24"/>
  <c r="O28" i="24"/>
  <c r="N28" i="24"/>
  <c r="M28" i="24"/>
  <c r="L28" i="24"/>
  <c r="K28" i="24"/>
  <c r="J28" i="24"/>
  <c r="I28" i="24"/>
  <c r="H28" i="24"/>
  <c r="G28" i="24"/>
  <c r="F28" i="24"/>
  <c r="R26" i="24"/>
  <c r="Q25" i="24"/>
  <c r="J25" i="24"/>
  <c r="G25" i="24"/>
  <c r="F25" i="24"/>
  <c r="R20" i="24"/>
  <c r="R19" i="24"/>
  <c r="R18" i="24"/>
  <c r="Q17" i="24"/>
  <c r="P17" i="24"/>
  <c r="O17" i="24"/>
  <c r="N17" i="24"/>
  <c r="M17" i="24"/>
  <c r="L17" i="24"/>
  <c r="K17" i="24"/>
  <c r="J17" i="24"/>
  <c r="I17" i="24"/>
  <c r="H17" i="24"/>
  <c r="G17" i="24"/>
  <c r="F17" i="24"/>
  <c r="R24" i="7"/>
  <c r="R23" i="7"/>
  <c r="R18" i="7"/>
  <c r="G23" i="7"/>
  <c r="H23" i="7"/>
  <c r="I23" i="7"/>
  <c r="J23" i="7"/>
  <c r="K23" i="7"/>
  <c r="L23" i="7"/>
  <c r="M23" i="7"/>
  <c r="N23" i="7"/>
  <c r="O23" i="7"/>
  <c r="P23" i="7"/>
  <c r="Q23" i="7"/>
  <c r="F23" i="7"/>
  <c r="R22" i="24" l="1"/>
  <c r="M13" i="24"/>
  <c r="I13" i="24"/>
  <c r="I12" i="24" s="1"/>
  <c r="I11" i="24" s="1"/>
  <c r="F13" i="24"/>
  <c r="F12" i="24" s="1"/>
  <c r="J13" i="24"/>
  <c r="J12" i="24" s="1"/>
  <c r="J11" i="24" s="1"/>
  <c r="N13" i="24"/>
  <c r="N12" i="24" s="1"/>
  <c r="N11" i="24" s="1"/>
  <c r="G13" i="24"/>
  <c r="G12" i="24" s="1"/>
  <c r="G11" i="24" s="1"/>
  <c r="K13" i="24"/>
  <c r="K12" i="24" s="1"/>
  <c r="K11" i="24" s="1"/>
  <c r="O13" i="24"/>
  <c r="O12" i="24" s="1"/>
  <c r="O11" i="24" s="1"/>
  <c r="M12" i="24"/>
  <c r="M11" i="24" s="1"/>
  <c r="R36" i="24"/>
  <c r="L13" i="24"/>
  <c r="L12" i="24" s="1"/>
  <c r="L11" i="24" s="1"/>
  <c r="R17" i="24"/>
  <c r="R40" i="24"/>
  <c r="R43" i="24"/>
  <c r="H13" i="24"/>
  <c r="H12" i="24" s="1"/>
  <c r="H11" i="24" s="1"/>
  <c r="P13" i="24"/>
  <c r="P12" i="24" s="1"/>
  <c r="P11" i="24" s="1"/>
  <c r="R25" i="24"/>
  <c r="Q13" i="24"/>
  <c r="Q12" i="24" s="1"/>
  <c r="Q11" i="24" s="1"/>
  <c r="R28" i="24"/>
  <c r="R32" i="24"/>
  <c r="R47" i="24"/>
  <c r="R46" i="24"/>
  <c r="K31" i="3"/>
  <c r="K19" i="3"/>
  <c r="V28" i="3"/>
  <c r="U28" i="3"/>
  <c r="T28" i="3"/>
  <c r="S28" i="3"/>
  <c r="Q28" i="3"/>
  <c r="P28" i="3"/>
  <c r="O28" i="3"/>
  <c r="N28" i="3"/>
  <c r="L28" i="3"/>
  <c r="K28" i="3"/>
  <c r="J28" i="3"/>
  <c r="R13" i="24" l="1"/>
  <c r="R12" i="24"/>
  <c r="F11" i="24"/>
  <c r="R11" i="24" s="1"/>
  <c r="R48" i="23"/>
  <c r="R47" i="23"/>
  <c r="Q46" i="23"/>
  <c r="P46" i="23"/>
  <c r="P45" i="23" s="1"/>
  <c r="O46" i="23"/>
  <c r="N46" i="23"/>
  <c r="N45" i="23" s="1"/>
  <c r="M46" i="23"/>
  <c r="L46" i="23"/>
  <c r="L45" i="23" s="1"/>
  <c r="K46" i="23"/>
  <c r="J46" i="23"/>
  <c r="J45" i="23" s="1"/>
  <c r="I46" i="23"/>
  <c r="H46" i="23"/>
  <c r="H45" i="23" s="1"/>
  <c r="G46" i="23"/>
  <c r="F46" i="23"/>
  <c r="R46" i="23" s="1"/>
  <c r="R45" i="23" s="1"/>
  <c r="Q45" i="23"/>
  <c r="O45" i="23"/>
  <c r="M45" i="23"/>
  <c r="K45" i="23"/>
  <c r="I45" i="23"/>
  <c r="G45" i="23"/>
  <c r="R44" i="23"/>
  <c r="R43" i="23"/>
  <c r="Q42" i="23"/>
  <c r="P42" i="23"/>
  <c r="O42" i="23"/>
  <c r="N42" i="23"/>
  <c r="M42" i="23"/>
  <c r="L42" i="23"/>
  <c r="K42" i="23"/>
  <c r="J42" i="23"/>
  <c r="I42" i="23"/>
  <c r="H42" i="23"/>
  <c r="G42" i="23"/>
  <c r="F42" i="23"/>
  <c r="R42" i="23" s="1"/>
  <c r="R41" i="23"/>
  <c r="R40" i="23"/>
  <c r="Q39" i="23"/>
  <c r="P39" i="23"/>
  <c r="O39" i="23"/>
  <c r="N39" i="23"/>
  <c r="M39" i="23"/>
  <c r="L39" i="23"/>
  <c r="K39" i="23"/>
  <c r="J39" i="23"/>
  <c r="I39" i="23"/>
  <c r="H39" i="23"/>
  <c r="G39" i="23"/>
  <c r="F39" i="23"/>
  <c r="R39" i="23" s="1"/>
  <c r="R38" i="23"/>
  <c r="R37" i="23"/>
  <c r="Q36" i="23"/>
  <c r="P36" i="23"/>
  <c r="P35" i="23" s="1"/>
  <c r="O36" i="23"/>
  <c r="N36" i="23"/>
  <c r="N35" i="23" s="1"/>
  <c r="M36" i="23"/>
  <c r="L36" i="23"/>
  <c r="L35" i="23" s="1"/>
  <c r="K36" i="23"/>
  <c r="J36" i="23"/>
  <c r="J35" i="23" s="1"/>
  <c r="I36" i="23"/>
  <c r="H36" i="23"/>
  <c r="H35" i="23" s="1"/>
  <c r="G36" i="23"/>
  <c r="F36" i="23"/>
  <c r="F35" i="23" s="1"/>
  <c r="Q35" i="23"/>
  <c r="O35" i="23"/>
  <c r="M35" i="23"/>
  <c r="K35" i="23"/>
  <c r="I35" i="23"/>
  <c r="G35" i="23"/>
  <c r="R34" i="23"/>
  <c r="R33" i="23"/>
  <c r="Q32" i="23"/>
  <c r="P32" i="23"/>
  <c r="P26" i="23" s="1"/>
  <c r="P15" i="23" s="1"/>
  <c r="P14" i="23" s="1"/>
  <c r="P13" i="23" s="1"/>
  <c r="O32" i="23"/>
  <c r="N32" i="23"/>
  <c r="N26" i="23" s="1"/>
  <c r="N15" i="23" s="1"/>
  <c r="N14" i="23" s="1"/>
  <c r="N13" i="23" s="1"/>
  <c r="M32" i="23"/>
  <c r="L32" i="23"/>
  <c r="L26" i="23" s="1"/>
  <c r="L15" i="23" s="1"/>
  <c r="L14" i="23" s="1"/>
  <c r="L13" i="23" s="1"/>
  <c r="K32" i="23"/>
  <c r="J32" i="23"/>
  <c r="J26" i="23" s="1"/>
  <c r="J15" i="23" s="1"/>
  <c r="J14" i="23" s="1"/>
  <c r="J13" i="23" s="1"/>
  <c r="I32" i="23"/>
  <c r="H32" i="23"/>
  <c r="H26" i="23" s="1"/>
  <c r="H15" i="23" s="1"/>
  <c r="H14" i="23" s="1"/>
  <c r="H13" i="23" s="1"/>
  <c r="G32" i="23"/>
  <c r="F32" i="23"/>
  <c r="F26" i="23" s="1"/>
  <c r="F15" i="23" s="1"/>
  <c r="R31" i="23"/>
  <c r="R30" i="23"/>
  <c r="Q29" i="23"/>
  <c r="P29" i="23"/>
  <c r="O29" i="23"/>
  <c r="N29" i="23"/>
  <c r="M29" i="23"/>
  <c r="L29" i="23"/>
  <c r="K29" i="23"/>
  <c r="J29" i="23"/>
  <c r="I29" i="23"/>
  <c r="H29" i="23"/>
  <c r="G29" i="23"/>
  <c r="F29" i="23"/>
  <c r="R29" i="23" s="1"/>
  <c r="R27" i="23"/>
  <c r="Q26" i="23"/>
  <c r="O26" i="23"/>
  <c r="M26" i="23"/>
  <c r="K26" i="23"/>
  <c r="I26" i="23"/>
  <c r="G26" i="23"/>
  <c r="R23" i="23"/>
  <c r="R21" i="23"/>
  <c r="R20" i="23"/>
  <c r="R18" i="23" s="1"/>
  <c r="R19" i="23"/>
  <c r="Q18" i="23"/>
  <c r="P18" i="23"/>
  <c r="O18" i="23"/>
  <c r="N18" i="23"/>
  <c r="M18" i="23"/>
  <c r="L18" i="23"/>
  <c r="K18" i="23"/>
  <c r="J18" i="23"/>
  <c r="I18" i="23"/>
  <c r="H18" i="23"/>
  <c r="G18" i="23"/>
  <c r="F18" i="23"/>
  <c r="Q16" i="23"/>
  <c r="Q15" i="23" s="1"/>
  <c r="Q14" i="23" s="1"/>
  <c r="Q13" i="23" s="1"/>
  <c r="P16" i="23"/>
  <c r="O16" i="23"/>
  <c r="O15" i="23" s="1"/>
  <c r="O14" i="23" s="1"/>
  <c r="O13" i="23" s="1"/>
  <c r="N16" i="23"/>
  <c r="M16" i="23"/>
  <c r="M15" i="23" s="1"/>
  <c r="M14" i="23" s="1"/>
  <c r="M13" i="23" s="1"/>
  <c r="L16" i="23"/>
  <c r="K16" i="23"/>
  <c r="K15" i="23" s="1"/>
  <c r="K14" i="23" s="1"/>
  <c r="K13" i="23" s="1"/>
  <c r="J16" i="23"/>
  <c r="I16" i="23"/>
  <c r="I15" i="23" s="1"/>
  <c r="I14" i="23" s="1"/>
  <c r="I13" i="23" s="1"/>
  <c r="H16" i="23"/>
  <c r="G16" i="23"/>
  <c r="G15" i="23" s="1"/>
  <c r="G14" i="23" s="1"/>
  <c r="G13" i="23" s="1"/>
  <c r="F16" i="23"/>
  <c r="R16" i="23" s="1"/>
  <c r="F15" i="7"/>
  <c r="Q36" i="7"/>
  <c r="P36" i="7"/>
  <c r="O36" i="7"/>
  <c r="N36" i="7"/>
  <c r="M36" i="7"/>
  <c r="L36" i="7"/>
  <c r="K36" i="7"/>
  <c r="J36" i="7"/>
  <c r="I36" i="7"/>
  <c r="H36" i="7"/>
  <c r="G36" i="7"/>
  <c r="F36" i="7"/>
  <c r="Q35" i="7"/>
  <c r="P35" i="7"/>
  <c r="O35" i="7"/>
  <c r="N35" i="7"/>
  <c r="M35" i="7"/>
  <c r="L35" i="7"/>
  <c r="K35" i="7"/>
  <c r="J35" i="7"/>
  <c r="I35" i="7"/>
  <c r="H35" i="7"/>
  <c r="G35" i="7"/>
  <c r="F35" i="7"/>
  <c r="F26" i="7"/>
  <c r="Q18" i="7"/>
  <c r="P18" i="7"/>
  <c r="O18" i="7"/>
  <c r="N18" i="7"/>
  <c r="M18" i="7"/>
  <c r="L18" i="7"/>
  <c r="K18" i="7"/>
  <c r="J18" i="7"/>
  <c r="I18" i="7"/>
  <c r="H18" i="7"/>
  <c r="G18" i="7"/>
  <c r="F18" i="7"/>
  <c r="F14" i="23" l="1"/>
  <c r="R15" i="23"/>
  <c r="R35" i="23"/>
  <c r="R32" i="23"/>
  <c r="R26" i="23" s="1"/>
  <c r="R36" i="23"/>
  <c r="F45" i="23"/>
  <c r="R14" i="23" l="1"/>
  <c r="F13" i="23"/>
  <c r="R13" i="23" s="1"/>
  <c r="G22" i="14" l="1"/>
  <c r="G21" i="14"/>
  <c r="G20" i="14"/>
  <c r="G19" i="14"/>
  <c r="V53" i="3"/>
  <c r="V52" i="3"/>
  <c r="V49" i="3"/>
  <c r="V42" i="3"/>
  <c r="V38" i="3"/>
  <c r="V31" i="3"/>
  <c r="V22" i="3"/>
  <c r="U53" i="3"/>
  <c r="U52" i="3" s="1"/>
  <c r="T53" i="3"/>
  <c r="T52" i="3"/>
  <c r="U49" i="3"/>
  <c r="T49" i="3"/>
  <c r="U42" i="3"/>
  <c r="T42" i="3"/>
  <c r="U38" i="3"/>
  <c r="U31" i="3" s="1"/>
  <c r="U19" i="3" s="1"/>
  <c r="T38" i="3"/>
  <c r="T31" i="3"/>
  <c r="U22" i="3"/>
  <c r="T22" i="3"/>
  <c r="S53" i="3"/>
  <c r="S52" i="3" s="1"/>
  <c r="S49" i="3"/>
  <c r="S38" i="3"/>
  <c r="S31" i="3" s="1"/>
  <c r="S22" i="3"/>
  <c r="K22" i="3"/>
  <c r="V19" i="3" l="1"/>
  <c r="V17" i="3" s="1"/>
  <c r="V15" i="3" s="1"/>
  <c r="S11" i="24" s="1"/>
  <c r="S19" i="3"/>
  <c r="S17" i="3" s="1"/>
  <c r="S15" i="3" s="1"/>
  <c r="U17" i="3"/>
  <c r="U15" i="3" s="1"/>
  <c r="G30" i="14" l="1"/>
  <c r="G29" i="14"/>
  <c r="G28" i="14"/>
  <c r="G27" i="14"/>
  <c r="G34" i="14"/>
  <c r="G33" i="14"/>
  <c r="G32" i="14"/>
  <c r="G31" i="14"/>
  <c r="G26" i="14"/>
  <c r="G25" i="14"/>
  <c r="G24" i="14"/>
  <c r="G23" i="14"/>
  <c r="G18" i="14"/>
  <c r="G17" i="14"/>
  <c r="G16" i="14"/>
  <c r="G15" i="14"/>
  <c r="G35" i="14" l="1"/>
  <c r="G36" i="14"/>
  <c r="G37" i="14"/>
  <c r="G38" i="14"/>
  <c r="J22" i="3"/>
  <c r="J19" i="3" s="1"/>
  <c r="O22" i="3" l="1"/>
  <c r="R48" i="7" l="1"/>
  <c r="R47" i="7"/>
  <c r="Q46" i="7"/>
  <c r="Q45" i="7" s="1"/>
  <c r="P46" i="7"/>
  <c r="O46" i="7"/>
  <c r="O45" i="7" s="1"/>
  <c r="N46" i="7"/>
  <c r="M46" i="7"/>
  <c r="M45" i="7" s="1"/>
  <c r="L46" i="7"/>
  <c r="K46" i="7"/>
  <c r="K45" i="7" s="1"/>
  <c r="J46" i="7"/>
  <c r="I46" i="7"/>
  <c r="I45" i="7" s="1"/>
  <c r="H46" i="7"/>
  <c r="G46" i="7"/>
  <c r="G45" i="7" s="1"/>
  <c r="F46" i="7"/>
  <c r="R46" i="7" s="1"/>
  <c r="R45" i="7" s="1"/>
  <c r="P45" i="7"/>
  <c r="N45" i="7"/>
  <c r="L45" i="7"/>
  <c r="J45" i="7"/>
  <c r="H45" i="7"/>
  <c r="F45" i="7"/>
  <c r="R44" i="7"/>
  <c r="R43" i="7"/>
  <c r="Q42" i="7"/>
  <c r="P42" i="7"/>
  <c r="O42" i="7"/>
  <c r="N42" i="7"/>
  <c r="M42" i="7"/>
  <c r="L42" i="7"/>
  <c r="K42" i="7"/>
  <c r="J42" i="7"/>
  <c r="I42" i="7"/>
  <c r="H42" i="7"/>
  <c r="G42" i="7"/>
  <c r="F42" i="7"/>
  <c r="R42" i="7" s="1"/>
  <c r="R41" i="7"/>
  <c r="R40" i="7"/>
  <c r="Q39" i="7"/>
  <c r="P39" i="7"/>
  <c r="O39" i="7"/>
  <c r="N39" i="7"/>
  <c r="M39" i="7"/>
  <c r="L39" i="7"/>
  <c r="K39" i="7"/>
  <c r="J39" i="7"/>
  <c r="I39" i="7"/>
  <c r="H39" i="7"/>
  <c r="G39" i="7"/>
  <c r="F39" i="7"/>
  <c r="R39" i="7" s="1"/>
  <c r="R38" i="7"/>
  <c r="R37" i="7"/>
  <c r="R34" i="7"/>
  <c r="R33" i="7"/>
  <c r="Q32" i="7"/>
  <c r="Q26" i="7" s="1"/>
  <c r="P32" i="7"/>
  <c r="P26" i="7" s="1"/>
  <c r="O32" i="7"/>
  <c r="O26" i="7" s="1"/>
  <c r="N32" i="7"/>
  <c r="N26" i="7" s="1"/>
  <c r="M32" i="7"/>
  <c r="M26" i="7" s="1"/>
  <c r="L32" i="7"/>
  <c r="L26" i="7" s="1"/>
  <c r="K32" i="7"/>
  <c r="K26" i="7" s="1"/>
  <c r="J32" i="7"/>
  <c r="J26" i="7" s="1"/>
  <c r="I32" i="7"/>
  <c r="I26" i="7" s="1"/>
  <c r="H32" i="7"/>
  <c r="H26" i="7" s="1"/>
  <c r="G32" i="7"/>
  <c r="G26" i="7" s="1"/>
  <c r="F32" i="7"/>
  <c r="R31" i="7"/>
  <c r="R30" i="7"/>
  <c r="Q29" i="7"/>
  <c r="P29" i="7"/>
  <c r="O29" i="7"/>
  <c r="N29" i="7"/>
  <c r="M29" i="7"/>
  <c r="L29" i="7"/>
  <c r="K29" i="7"/>
  <c r="J29" i="7"/>
  <c r="I29" i="7"/>
  <c r="H29" i="7"/>
  <c r="G29" i="7"/>
  <c r="F29" i="7"/>
  <c r="R29" i="7" s="1"/>
  <c r="R27" i="7"/>
  <c r="R21" i="7"/>
  <c r="R20" i="7"/>
  <c r="R19" i="7"/>
  <c r="Q16" i="7"/>
  <c r="P16" i="7"/>
  <c r="O16" i="7"/>
  <c r="N16" i="7"/>
  <c r="M16" i="7"/>
  <c r="L16" i="7"/>
  <c r="K16" i="7"/>
  <c r="J16" i="7"/>
  <c r="I16" i="7"/>
  <c r="H16" i="7"/>
  <c r="G16" i="7"/>
  <c r="F16" i="7"/>
  <c r="R16" i="7" s="1"/>
  <c r="K20" i="3" s="1"/>
  <c r="G51" i="14"/>
  <c r="G50" i="14"/>
  <c r="G49" i="14"/>
  <c r="G48" i="14"/>
  <c r="G47" i="14"/>
  <c r="G46" i="14"/>
  <c r="G45" i="14"/>
  <c r="G44" i="14"/>
  <c r="L14" i="5"/>
  <c r="K14" i="5" s="1"/>
  <c r="G14" i="5"/>
  <c r="F14" i="5"/>
  <c r="Q53" i="3"/>
  <c r="P53" i="3"/>
  <c r="P52" i="3" s="1"/>
  <c r="O53" i="3"/>
  <c r="O52" i="3" s="1"/>
  <c r="N53" i="3"/>
  <c r="L53" i="3"/>
  <c r="K53" i="3"/>
  <c r="K52" i="3" s="1"/>
  <c r="J53" i="3"/>
  <c r="J52" i="3" s="1"/>
  <c r="Q52" i="3"/>
  <c r="N52" i="3"/>
  <c r="L52" i="3"/>
  <c r="Q49" i="3"/>
  <c r="P49" i="3"/>
  <c r="O49" i="3"/>
  <c r="N49" i="3"/>
  <c r="L49" i="3"/>
  <c r="K49" i="3"/>
  <c r="J49" i="3"/>
  <c r="Q42" i="3"/>
  <c r="P42" i="3"/>
  <c r="O42" i="3"/>
  <c r="N42" i="3"/>
  <c r="L42" i="3"/>
  <c r="K42" i="3"/>
  <c r="K17" i="3" s="1"/>
  <c r="K15" i="3" s="1"/>
  <c r="J42" i="3"/>
  <c r="Q38" i="3"/>
  <c r="Q31" i="3" s="1"/>
  <c r="P38" i="3"/>
  <c r="P31" i="3" s="1"/>
  <c r="O38" i="3"/>
  <c r="O31" i="3" s="1"/>
  <c r="N38" i="3"/>
  <c r="N31" i="3" s="1"/>
  <c r="L38" i="3"/>
  <c r="L31" i="3" s="1"/>
  <c r="K38" i="3"/>
  <c r="J38" i="3"/>
  <c r="J31" i="3" s="1"/>
  <c r="Q22" i="3"/>
  <c r="P22" i="3"/>
  <c r="N22" i="3"/>
  <c r="L22" i="3"/>
  <c r="O20" i="3" a="1"/>
  <c r="O20" i="3" s="1"/>
  <c r="L20" i="3"/>
  <c r="R19" i="3"/>
  <c r="R17" i="3"/>
  <c r="M17" i="3"/>
  <c r="P19" i="3" l="1"/>
  <c r="P17" i="3" s="1"/>
  <c r="P15" i="3" s="1"/>
  <c r="N15" i="7"/>
  <c r="N14" i="7" s="1"/>
  <c r="N13" i="7" s="1"/>
  <c r="G15" i="7"/>
  <c r="K15" i="7"/>
  <c r="K14" i="7" s="1"/>
  <c r="K13" i="7" s="1"/>
  <c r="O15" i="7"/>
  <c r="O14" i="7" s="1"/>
  <c r="O13" i="7" s="1"/>
  <c r="R36" i="7"/>
  <c r="R32" i="7"/>
  <c r="R26" i="7" s="1"/>
  <c r="T20" i="3" a="1"/>
  <c r="T20" i="3" s="1"/>
  <c r="T19" i="3" s="1"/>
  <c r="T17" i="3" s="1"/>
  <c r="T15" i="3" s="1"/>
  <c r="F14" i="7"/>
  <c r="F13" i="7" s="1"/>
  <c r="Q15" i="7"/>
  <c r="Q14" i="7" s="1"/>
  <c r="Q13" i="7" s="1"/>
  <c r="M15" i="7"/>
  <c r="M14" i="7" s="1"/>
  <c r="M13" i="7" s="1"/>
  <c r="I15" i="7"/>
  <c r="I14" i="7" s="1"/>
  <c r="I13" i="7" s="1"/>
  <c r="J15" i="7"/>
  <c r="J14" i="7" s="1"/>
  <c r="J13" i="7" s="1"/>
  <c r="J17" i="3"/>
  <c r="J15" i="3" s="1"/>
  <c r="L19" i="3"/>
  <c r="L17" i="3" s="1"/>
  <c r="L15" i="3" s="1"/>
  <c r="M14" i="5"/>
  <c r="N14" i="5"/>
  <c r="R35" i="7"/>
  <c r="G14" i="7"/>
  <c r="G13" i="7" s="1"/>
  <c r="H15" i="7"/>
  <c r="H14" i="7" s="1"/>
  <c r="H13" i="7" s="1"/>
  <c r="L15" i="7"/>
  <c r="L14" i="7" s="1"/>
  <c r="L13" i="7" s="1"/>
  <c r="P15" i="7"/>
  <c r="P14" i="7" s="1"/>
  <c r="P13" i="7" s="1"/>
  <c r="I14" i="5"/>
  <c r="Q19" i="3"/>
  <c r="Q17" i="3" s="1"/>
  <c r="Q15" i="3" s="1"/>
  <c r="O19" i="3"/>
  <c r="O17" i="3" s="1"/>
  <c r="O15" i="3" s="1"/>
  <c r="N19" i="3"/>
  <c r="N17" i="3" s="1"/>
  <c r="N15" i="3" s="1"/>
  <c r="R13" i="7" l="1"/>
  <c r="R14" i="7"/>
  <c r="R15" i="7"/>
</calcChain>
</file>

<file path=xl/sharedStrings.xml><?xml version="1.0" encoding="utf-8"?>
<sst xmlns="http://schemas.openxmlformats.org/spreadsheetml/2006/main" count="352" uniqueCount="147">
  <si>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</si>
  <si>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</si>
  <si>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</si>
  <si>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</si>
  <si>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</si>
  <si>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</si>
  <si>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</si>
  <si>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</si>
  <si>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</si>
  <si>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</si>
  <si>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</si>
  <si>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</si>
  <si>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</si>
  <si>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</si>
  <si>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</si>
  <si>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</si>
  <si>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</si>
  <si>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</si>
  <si>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</si>
  <si>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</si>
  <si>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</si>
  <si>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</si>
  <si>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</si>
  <si>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</si>
  <si>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</si>
  <si>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</si>
  <si>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</si>
  <si>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</si>
  <si>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</si>
  <si>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</si>
  <si>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</si>
  <si>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</si>
  <si>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</si>
  <si>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</si>
  <si>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</si>
  <si>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</si>
  <si>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</si>
  <si>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</si>
  <si>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</si>
  <si>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</si>
  <si>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</si>
  <si>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</si>
  <si>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</si>
  <si>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</si>
  <si>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</si>
  <si>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</si>
  <si>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</si>
  <si>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</si>
  <si>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</si>
  <si>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</si>
  <si>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</si>
  <si>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</si>
  <si>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</si>
  <si>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</si>
  <si>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</si>
  <si>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</si>
  <si>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</si>
  <si>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</si>
  <si>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</si>
  <si>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</si>
  <si>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</si>
  <si>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</si>
  <si>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</si>
  <si>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</si>
  <si>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</si>
  <si>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</si>
  <si>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</si>
  <si>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</si>
  <si>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</si>
  <si>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</si>
  <si>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</si>
  <si>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</si>
  <si>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</si>
  <si>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</si>
  <si>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</si>
  <si>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</si>
  <si>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</si>
  <si>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</si>
  <si>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</si>
  <si>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</si>
  <si>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</si>
  <si>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</si>
  <si>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</si>
  <si>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</si>
  <si>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</si>
  <si>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</si>
  <si>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</si>
  <si>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</si>
  <si>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</si>
  <si>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</si>
  <si>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</si>
  <si>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</si>
  <si>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</si>
  <si>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</si>
  <si>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</si>
  <si>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</si>
  <si>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</si>
  <si>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</si>
  <si>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</si>
  <si>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</si>
  <si>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</si>
  <si>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</si>
  <si>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</si>
  <si>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</si>
  <si>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</si>
  <si>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</si>
  <si>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</si>
  <si>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</si>
  <si>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</si>
  <si>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</si>
  <si>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</si>
  <si>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</si>
  <si>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</si>
  <si>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</si>
  <si>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</si>
  <si>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</si>
  <si>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</si>
  <si>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Elaboró:</t>
  </si>
  <si>
    <t xml:space="preserve">Cargo: SUBGERENTE DE FINANZAS Y CONTROL 
</t>
  </si>
  <si>
    <t>Revisó : ____________________________________________________</t>
  </si>
  <si>
    <t>OBTENIDO 2014</t>
  </si>
  <si>
    <t>CIFRAS AL MES DE:</t>
  </si>
  <si>
    <t>Recaudado en el ejercicio anterior</t>
  </si>
  <si>
    <t>INGRESOS DIVERSOS</t>
  </si>
  <si>
    <t xml:space="preserve"> </t>
  </si>
  <si>
    <t>Informe Analítico de Ingresos Totales 2015</t>
  </si>
  <si>
    <t>Informe de Aplicación de los Ingresos Propios 2015</t>
  </si>
  <si>
    <t>CUADRO DE EXPLICACIÓN DE LAS VARIACIONES 2015</t>
  </si>
  <si>
    <t>VENTA DE INVERSIONES</t>
  </si>
  <si>
    <t>OBTENIDO 2015</t>
  </si>
  <si>
    <t>VARIACIÓN 2015</t>
  </si>
  <si>
    <t>Calendario Modificado de Ingresos Propios 2015</t>
  </si>
  <si>
    <t>Calendario Original de Ingresos Propios 2015</t>
  </si>
  <si>
    <t>Ingresos Obtenidos 2015</t>
  </si>
  <si>
    <t xml:space="preserve">                                                                                                                                                                                                                                                                                                                                                                                                                                                                                                                                                                                                                                                                                                                                                                                                                                                                                                                                                                                                                                                                                                                                                                                                                                                                                                                                                                                                                                                                                                                                                                                                                                                                                                                                                                                                                                                                                                                                                                                                                                                                                                                                                                                                                                                                                                                                                                                                                                                                                                                                                                                                                                                                                                                                                                                                                                                                                                                                                                                                                                                                                                                                                                                                                                                         </t>
  </si>
  <si>
    <t xml:space="preserve">Nombre : LIC. ELISA LUGO IPIÑA
</t>
  </si>
  <si>
    <t>MARZO</t>
  </si>
  <si>
    <t>Acumulado al mes de: MARZO</t>
  </si>
  <si>
    <t>ACUMULADO AL MES DE: MARZO</t>
  </si>
  <si>
    <t>Se obtuvieron ingresos en venta de servicios por $286,304.31 siendo superior en un 2.09% por una mayor recaudación a lo esperado en las carteras bancarias,   repercutiendo en las comisiones.</t>
  </si>
  <si>
    <t>Se tiene una variación de   $145,027.22  que representa el 1.03% ,  por una captación menor de recursos en la recaudación a lo esperado en las carteras gubernamentales,  por el abatimiento de la cartera administrada  por  los finiquitos de los créditos que realizan los acreditados en forma anticipada al vencimiento del plazo,  repercutiendo en las comisiones principalmente del Instituto de Vivienda del D.F. (INVI)</t>
  </si>
  <si>
    <t xml:space="preserve">La diferencia de $ 5,523.61 que representa el 15.01%, es por una mayor recuperación de las carteras propias Renovación Habitación Popular( R.H.P)., Fondo de Desarrollo Económico Cartera Mypes Locales y Federales,  Fondo para la Consolidación de la Micro Empresa (Focomi Mypes) ,  Cartera FONDECO D.F. propiedad de FIDERE,  por las acciones de cobranza judicial, como recordatorios de pago, llamadas telefónicas, etc. </t>
  </si>
  <si>
    <t>La diferencia de $ 930,953.76 que representa el 95.65%, es por una menor recuperación de las carteras propias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y la no utilización de Remanentes presupuestales como apoyo al gasto.</t>
  </si>
  <si>
    <t>Se obtuvieron menores ingresos por $142,694.44 siendo el 27.55%  en los intereses que dan las instituciones bancarias por la inversión sobre la recuperación de las carteras administradas, por la baja tasa de intereses y una menor captación de recursos.</t>
  </si>
  <si>
    <t>Este rubro se incluyo en el ejercicio 2015, derivado que los intereses se tenían considerado dentro de Venta de Servicios, obteniéndose un ingreso acumulado  de $466,807.19 en marzo de 2014 , superior en un 19.63%  por una mejor captación en la  recuperación de las carteras administradas.</t>
  </si>
  <si>
    <t xml:space="preserve">ENCARGADA  DE LA GERENCIA  DE ADMINISTRACIÓN Y FINANZAS
</t>
  </si>
  <si>
    <t xml:space="preserve">Se tiene una variación de $3,121,067.00 siendo superior en un 249.69% al año anterior por los recursos autorizados como apoyo a las finanzas del fideicomiso para cubrir sueldos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</si>
</sst>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46">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
      <sz val="12"/>
      <name val="Arial"/>
      <family val="2"/>
    </font>
    <font>
      <b/>
      <sz val="10.5"/>
      <name val="Arial"/>
      <family val="2"/>
    </font>
    <font>
      <b/>
      <sz val="10.5"/>
      <color rgb="FF000000"/>
      <name val="Arial"/>
      <family val="2"/>
    </font>
    <font>
      <sz val="10.5"/>
      <name val="Arial"/>
      <family val="2"/>
    </font>
  </fonts>
  <fills count="5">
    <fill>
      <patternFill patternType="none"/>
    </fill>
    <fill>
      <patternFill patternType="gray125"/>
    </fill>
    <fill>
      <patternFill patternType="solid">
        <fgColor rgb="FF75A729"/>
        <bgColor indexed="64"/>
      </patternFill>
    </fill>
    <fill>
      <patternFill patternType="solid">
        <fgColor rgb="FFF8D628"/>
        <bgColor indexed="64"/>
      </patternFill>
    </fill>
    <fill>
      <patternFill patternType="solid">
        <fgColor rgb="FFCCCCCC"/>
        <bgColor indexed="64"/>
      </patternFill>
    </fill>
  </fills>
  <borders count="74">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s>
  <cellStyleXfs count="9">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52">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4" borderId="0" xfId="0" applyFont="1" applyFill="1" applyAlignment="1">
      <alignment horizontal="left" vertical="center"/>
    </xf>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3" borderId="3" xfId="0" applyFont="1" applyFill="1" applyBorder="1" applyAlignment="1">
      <alignment horizontal="center"/>
    </xf>
    <xf numFmtId="0" fontId="11" fillId="3" borderId="3" xfId="0" applyFont="1" applyFill="1" applyBorder="1" applyAlignment="1">
      <alignment horizontal="center" vertic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4" borderId="18" xfId="0" applyFont="1" applyFill="1" applyBorder="1" applyAlignment="1">
      <alignment horizontal="center" vertical="center" wrapText="1"/>
    </xf>
    <xf numFmtId="4" fontId="11" fillId="4" borderId="18" xfId="0" applyNumberFormat="1" applyFont="1" applyFill="1" applyBorder="1" applyAlignment="1">
      <alignment horizontal="right"/>
    </xf>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0" fontId="14" fillId="0" borderId="0" xfId="0" applyFont="1" applyBorder="1"/>
    <xf numFmtId="0" fontId="13" fillId="0" borderId="0" xfId="0" applyFont="1" applyBorder="1"/>
    <xf numFmtId="0" fontId="11" fillId="4" borderId="18" xfId="0" applyFont="1" applyFill="1" applyBorder="1" applyAlignment="1">
      <alignment horizontal="left" vertical="center" wrapText="1" indent="3"/>
    </xf>
    <xf numFmtId="0" fontId="11" fillId="4"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1" fillId="0" borderId="18" xfId="0" applyFont="1" applyBorder="1" applyAlignment="1">
      <alignment horizontal="left" vertical="center" indent="3"/>
    </xf>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3" fillId="0" borderId="0" xfId="0" applyFont="1"/>
    <xf numFmtId="0" fontId="24" fillId="0" borderId="0" xfId="0" applyFont="1"/>
    <xf numFmtId="0" fontId="14" fillId="0" borderId="0" xfId="0" applyFont="1"/>
    <xf numFmtId="0" fontId="8" fillId="0" borderId="0" xfId="0" applyFont="1" applyFill="1"/>
    <xf numFmtId="166" fontId="8" fillId="0" borderId="0" xfId="0" applyNumberFormat="1" applyFont="1" applyFill="1"/>
    <xf numFmtId="4" fontId="8" fillId="0" borderId="0" xfId="0" applyNumberFormat="1" applyFont="1"/>
    <xf numFmtId="4" fontId="8" fillId="0" borderId="0" xfId="0" applyNumberFormat="1" applyFont="1" applyBorder="1"/>
    <xf numFmtId="0" fontId="11" fillId="4" borderId="0" xfId="0" applyFont="1" applyFill="1" applyBorder="1" applyAlignment="1" applyProtection="1">
      <alignment horizontal="left" vertical="center" wrapText="1"/>
    </xf>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4" fontId="11" fillId="0" borderId="18" xfId="0" applyNumberFormat="1" applyFont="1" applyBorder="1" applyAlignment="1">
      <alignment horizontal="right"/>
    </xf>
    <xf numFmtId="4" fontId="12" fillId="0" borderId="18" xfId="0" applyNumberFormat="1" applyFont="1" applyBorder="1" applyAlignment="1">
      <alignment horizontal="right"/>
    </xf>
    <xf numFmtId="0" fontId="12" fillId="0" borderId="18" xfId="0" applyFont="1" applyFill="1" applyBorder="1"/>
    <xf numFmtId="4" fontId="12" fillId="0" borderId="9" xfId="0" applyNumberFormat="1" applyFont="1" applyBorder="1" applyAlignment="1">
      <alignment horizontal="right"/>
    </xf>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4"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19" xfId="0" applyFont="1" applyFill="1" applyBorder="1" applyAlignment="1" applyProtection="1">
      <alignment horizontal="left" vertical="center" wrapText="1" indent="2"/>
    </xf>
    <xf numFmtId="4" fontId="12" fillId="0" borderId="19" xfId="0" applyNumberFormat="1" applyFont="1" applyFill="1" applyBorder="1"/>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166" fontId="30" fillId="0" borderId="0" xfId="7" applyNumberFormat="1" applyFont="1" applyFill="1"/>
    <xf numFmtId="0" fontId="32"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4" borderId="54" xfId="0" applyFont="1" applyFill="1" applyBorder="1" applyAlignment="1">
      <alignment horizontal="left" vertical="center"/>
    </xf>
    <xf numFmtId="43" fontId="12" fillId="0" borderId="13" xfId="4" applyFont="1" applyBorder="1" applyAlignment="1">
      <alignment vertical="center"/>
    </xf>
    <xf numFmtId="4" fontId="11" fillId="0" borderId="36" xfId="0" applyNumberFormat="1" applyFont="1" applyFill="1" applyBorder="1" applyAlignment="1">
      <alignment horizontal="right"/>
    </xf>
    <xf numFmtId="0" fontId="34" fillId="0" borderId="0" xfId="0" applyFont="1" applyAlignment="1">
      <alignment horizontal="center" vertical="center"/>
    </xf>
    <xf numFmtId="0" fontId="35" fillId="0" borderId="0" xfId="0" applyFont="1"/>
    <xf numFmtId="0" fontId="33"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4" borderId="0" xfId="7" applyFont="1" applyFill="1" applyBorder="1" applyAlignment="1" applyProtection="1">
      <alignment horizontal="left" vertical="center" wrapText="1"/>
    </xf>
    <xf numFmtId="166" fontId="11" fillId="4"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4"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4" fontId="31" fillId="0" borderId="0" xfId="7" applyNumberFormat="1" applyFont="1" applyAlignment="1">
      <alignment vertical="center"/>
    </xf>
    <xf numFmtId="4" fontId="1" fillId="0" borderId="0" xfId="7" applyNumberFormat="1" applyFont="1" applyAlignment="1">
      <alignment vertical="center"/>
    </xf>
    <xf numFmtId="4" fontId="5" fillId="0" borderId="0" xfId="7" applyNumberFormat="1" applyFont="1"/>
    <xf numFmtId="4" fontId="31" fillId="0" borderId="54" xfId="7" applyNumberFormat="1" applyFont="1" applyBorder="1" applyAlignment="1">
      <alignment vertical="center"/>
    </xf>
    <xf numFmtId="4" fontId="3" fillId="0" borderId="0" xfId="7" applyNumberFormat="1" applyFont="1"/>
    <xf numFmtId="43" fontId="24" fillId="0" borderId="0" xfId="4"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36" fillId="3" borderId="5" xfId="0" applyFont="1" applyFill="1" applyBorder="1" applyAlignment="1">
      <alignment horizontal="center" vertical="center"/>
    </xf>
    <xf numFmtId="0" fontId="36" fillId="3" borderId="6" xfId="0" applyFont="1" applyFill="1" applyBorder="1" applyAlignment="1">
      <alignment horizontal="center" vertical="center"/>
    </xf>
    <xf numFmtId="0" fontId="36" fillId="3" borderId="43" xfId="0" applyFont="1" applyFill="1" applyBorder="1" applyAlignment="1">
      <alignment horizontal="center" vertical="center"/>
    </xf>
    <xf numFmtId="0" fontId="36" fillId="3" borderId="40" xfId="0" applyFont="1" applyFill="1" applyBorder="1" applyAlignment="1">
      <alignment horizontal="center" vertical="center"/>
    </xf>
    <xf numFmtId="0" fontId="37" fillId="0" borderId="0" xfId="0" applyFont="1" applyFill="1" applyBorder="1"/>
    <xf numFmtId="0" fontId="36" fillId="3" borderId="7" xfId="0" applyFont="1" applyFill="1" applyBorder="1" applyAlignment="1">
      <alignment horizontal="center" vertical="center"/>
    </xf>
    <xf numFmtId="0" fontId="39" fillId="0" borderId="0" xfId="0" applyFont="1" applyFill="1"/>
    <xf numFmtId="0" fontId="38" fillId="3" borderId="6" xfId="0" applyFont="1" applyFill="1" applyBorder="1" applyAlignment="1">
      <alignment horizontal="center" vertical="center"/>
    </xf>
    <xf numFmtId="0" fontId="38" fillId="3" borderId="11" xfId="0" applyFont="1" applyFill="1" applyBorder="1" applyAlignment="1">
      <alignment horizontal="center" vertical="center"/>
    </xf>
    <xf numFmtId="0" fontId="9" fillId="0" borderId="0" xfId="0" applyFont="1"/>
    <xf numFmtId="0" fontId="40" fillId="0" borderId="0" xfId="0" applyFont="1" applyAlignment="1">
      <alignment horizontal="left" vertical="center"/>
    </xf>
    <xf numFmtId="0" fontId="40" fillId="0" borderId="0" xfId="2" applyFont="1"/>
    <xf numFmtId="0" fontId="38" fillId="3" borderId="30" xfId="1" applyFont="1" applyFill="1" applyBorder="1" applyAlignment="1">
      <alignment horizontal="center" vertical="center" wrapText="1"/>
    </xf>
    <xf numFmtId="0" fontId="38" fillId="3" borderId="29" xfId="1" applyFont="1" applyFill="1" applyBorder="1" applyAlignment="1">
      <alignment horizontal="center" vertical="center" wrapText="1"/>
    </xf>
    <xf numFmtId="165" fontId="8" fillId="0" borderId="62" xfId="1" applyNumberFormat="1" applyFont="1" applyFill="1" applyBorder="1" applyAlignment="1">
      <alignment horizontal="right" vertical="center"/>
    </xf>
    <xf numFmtId="0" fontId="40" fillId="0" borderId="0" xfId="0" applyFont="1" applyAlignment="1">
      <alignment vertical="center"/>
    </xf>
    <xf numFmtId="0" fontId="40" fillId="0" borderId="0" xfId="0" applyFont="1"/>
    <xf numFmtId="0" fontId="36" fillId="3" borderId="1" xfId="0" applyFont="1" applyFill="1" applyBorder="1" applyAlignment="1">
      <alignment horizontal="center" vertical="center"/>
    </xf>
    <xf numFmtId="166" fontId="8" fillId="0" borderId="0" xfId="0" applyNumberFormat="1" applyFont="1"/>
    <xf numFmtId="166" fontId="12" fillId="0" borderId="18" xfId="7" applyNumberFormat="1" applyFont="1" applyFill="1" applyBorder="1" applyAlignment="1">
      <alignment vertical="center"/>
    </xf>
    <xf numFmtId="166" fontId="12" fillId="0" borderId="18" xfId="0" applyNumberFormat="1" applyFont="1" applyFill="1" applyBorder="1"/>
    <xf numFmtId="43" fontId="21" fillId="0" borderId="32" xfId="4" applyFont="1" applyFill="1" applyBorder="1" applyAlignment="1">
      <alignment horizontal="right" vertical="center"/>
    </xf>
    <xf numFmtId="43" fontId="21" fillId="0" borderId="9" xfId="4" applyFont="1" applyFill="1" applyBorder="1" applyAlignment="1">
      <alignment horizontal="right" vertical="center"/>
    </xf>
    <xf numFmtId="43" fontId="21" fillId="0" borderId="8" xfId="4" applyFont="1" applyFill="1" applyBorder="1" applyAlignment="1">
      <alignment horizontal="right" vertical="center"/>
    </xf>
    <xf numFmtId="43" fontId="21" fillId="0" borderId="35" xfId="4" applyFont="1" applyFill="1" applyBorder="1" applyAlignment="1">
      <alignment horizontal="right" vertical="center"/>
    </xf>
    <xf numFmtId="43" fontId="21" fillId="0" borderId="18" xfId="4" applyFont="1" applyFill="1" applyBorder="1" applyAlignment="1">
      <alignment horizontal="right" vertical="center"/>
    </xf>
    <xf numFmtId="43" fontId="21" fillId="0" borderId="34" xfId="4" applyFont="1" applyFill="1" applyBorder="1" applyAlignment="1">
      <alignment horizontal="right" vertical="center"/>
    </xf>
    <xf numFmtId="43" fontId="21" fillId="0" borderId="33" xfId="4" applyFont="1" applyFill="1" applyBorder="1" applyAlignment="1">
      <alignment horizontal="right" vertical="center"/>
    </xf>
    <xf numFmtId="43" fontId="10" fillId="0" borderId="32" xfId="4" applyFont="1" applyFill="1" applyBorder="1" applyAlignment="1">
      <alignment horizontal="right"/>
    </xf>
    <xf numFmtId="43" fontId="10" fillId="0" borderId="9" xfId="4" applyFont="1" applyFill="1" applyBorder="1" applyAlignment="1">
      <alignment horizontal="right" vertical="center"/>
    </xf>
    <xf numFmtId="43" fontId="10" fillId="0" borderId="8" xfId="4" applyFont="1" applyFill="1" applyBorder="1" applyAlignment="1">
      <alignment horizontal="right"/>
    </xf>
    <xf numFmtId="43" fontId="10" fillId="0" borderId="35" xfId="4" applyFont="1" applyFill="1" applyBorder="1" applyAlignment="1">
      <alignment horizontal="right" vertical="center"/>
    </xf>
    <xf numFmtId="43" fontId="10" fillId="0" borderId="18" xfId="4" applyFont="1" applyFill="1" applyBorder="1" applyAlignment="1">
      <alignment horizontal="right"/>
    </xf>
    <xf numFmtId="43" fontId="10" fillId="0" borderId="18" xfId="4" applyFont="1" applyFill="1" applyBorder="1" applyAlignment="1">
      <alignment horizontal="right" vertical="center"/>
    </xf>
    <xf numFmtId="43" fontId="10" fillId="0" borderId="34" xfId="4" applyFont="1" applyFill="1" applyBorder="1" applyAlignment="1">
      <alignment horizontal="right"/>
    </xf>
    <xf numFmtId="167" fontId="10" fillId="0" borderId="8" xfId="1" applyNumberFormat="1" applyFont="1" applyFill="1" applyBorder="1" applyAlignment="1">
      <alignment horizontal="right"/>
    </xf>
    <xf numFmtId="167" fontId="10" fillId="0" borderId="33" xfId="1" applyNumberFormat="1" applyFont="1" applyFill="1" applyBorder="1" applyAlignment="1">
      <alignment horizontal="right" vertical="center"/>
    </xf>
    <xf numFmtId="0" fontId="8" fillId="0" borderId="57" xfId="0" applyFont="1" applyFill="1" applyBorder="1"/>
    <xf numFmtId="0" fontId="12" fillId="0" borderId="8" xfId="0" applyFont="1" applyFill="1" applyBorder="1"/>
    <xf numFmtId="0" fontId="0" fillId="0" borderId="0" xfId="0" applyFill="1"/>
    <xf numFmtId="0" fontId="29" fillId="0" borderId="18" xfId="0" applyFont="1" applyFill="1" applyBorder="1"/>
    <xf numFmtId="0" fontId="12" fillId="0" borderId="9" xfId="0" applyFont="1" applyFill="1" applyBorder="1"/>
    <xf numFmtId="0" fontId="37" fillId="0" borderId="0" xfId="0" applyFont="1" applyFill="1"/>
    <xf numFmtId="0" fontId="11" fillId="0" borderId="18" xfId="0" applyFont="1" applyFill="1" applyBorder="1"/>
    <xf numFmtId="4" fontId="12" fillId="0" borderId="36" xfId="0" applyNumberFormat="1" applyFont="1" applyBorder="1" applyAlignment="1">
      <alignment horizontal="right"/>
    </xf>
    <xf numFmtId="4" fontId="12" fillId="0" borderId="36" xfId="0" applyNumberFormat="1" applyFont="1" applyFill="1" applyBorder="1" applyAlignment="1">
      <alignment horizontal="right"/>
    </xf>
    <xf numFmtId="4" fontId="11" fillId="4" borderId="36" xfId="0" applyNumberFormat="1" applyFont="1" applyFill="1" applyBorder="1" applyAlignment="1">
      <alignment horizontal="right"/>
    </xf>
    <xf numFmtId="4" fontId="12" fillId="0" borderId="18" xfId="7" applyNumberFormat="1" applyFont="1" applyFill="1" applyBorder="1" applyAlignment="1">
      <alignment vertical="center"/>
    </xf>
    <xf numFmtId="0" fontId="43" fillId="0" borderId="54" xfId="7" applyFont="1" applyBorder="1" applyAlignment="1">
      <alignment vertical="center"/>
    </xf>
    <xf numFmtId="4" fontId="45" fillId="0" borderId="0" xfId="7" applyNumberFormat="1" applyFont="1" applyAlignment="1">
      <alignment vertical="center"/>
    </xf>
    <xf numFmtId="4" fontId="43" fillId="0" borderId="0" xfId="7" applyNumberFormat="1" applyFont="1" applyAlignment="1">
      <alignment vertical="center"/>
    </xf>
    <xf numFmtId="0" fontId="45" fillId="0" borderId="0" xfId="7" applyFont="1" applyAlignment="1">
      <alignment vertical="center"/>
    </xf>
    <xf numFmtId="0" fontId="43" fillId="0" borderId="0" xfId="7" applyFont="1"/>
    <xf numFmtId="0" fontId="43" fillId="0" borderId="0" xfId="7" applyFont="1" applyAlignment="1">
      <alignment vertical="center"/>
    </xf>
    <xf numFmtId="0" fontId="15" fillId="0" borderId="0" xfId="0" applyFont="1" applyAlignment="1">
      <alignment horizontal="center" vertical="center"/>
    </xf>
    <xf numFmtId="0" fontId="36" fillId="3" borderId="6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64" xfId="0" applyFont="1" applyFill="1" applyBorder="1" applyAlignment="1">
      <alignment horizontal="center" vertical="center" wrapText="1"/>
    </xf>
    <xf numFmtId="0" fontId="36" fillId="3" borderId="65" xfId="0" applyFont="1" applyFill="1" applyBorder="1" applyAlignment="1">
      <alignment horizontal="center" vertical="center" wrapText="1"/>
    </xf>
    <xf numFmtId="0" fontId="36" fillId="3" borderId="39" xfId="0" applyFont="1" applyFill="1" applyBorder="1" applyAlignment="1">
      <alignment horizontal="center" vertical="center" wrapText="1"/>
    </xf>
    <xf numFmtId="0" fontId="36" fillId="3" borderId="40" xfId="0" applyFont="1" applyFill="1" applyBorder="1" applyAlignment="1">
      <alignment horizontal="center" vertical="center" wrapText="1"/>
    </xf>
    <xf numFmtId="0" fontId="36" fillId="3" borderId="4" xfId="0" applyFont="1" applyFill="1" applyBorder="1" applyAlignment="1">
      <alignment horizontal="center" vertical="center"/>
    </xf>
    <xf numFmtId="0" fontId="36" fillId="3" borderId="61" xfId="0" applyFont="1" applyFill="1" applyBorder="1" applyAlignment="1">
      <alignment horizontal="center" vertical="center"/>
    </xf>
    <xf numFmtId="0" fontId="36" fillId="3" borderId="59" xfId="0" applyFont="1" applyFill="1" applyBorder="1" applyAlignment="1">
      <alignment horizontal="center" vertical="center" wrapText="1"/>
    </xf>
    <xf numFmtId="0" fontId="36" fillId="3" borderId="60" xfId="0" applyFont="1" applyFill="1" applyBorder="1" applyAlignment="1">
      <alignment horizontal="center" vertical="center" wrapText="1"/>
    </xf>
    <xf numFmtId="0" fontId="11" fillId="3" borderId="37" xfId="0" applyFont="1" applyFill="1" applyBorder="1" applyAlignment="1">
      <alignment horizontal="center"/>
    </xf>
    <xf numFmtId="0" fontId="11" fillId="3"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3" borderId="38" xfId="0" applyFont="1" applyFill="1" applyBorder="1" applyAlignment="1">
      <alignment horizontal="center"/>
    </xf>
    <xf numFmtId="0" fontId="7" fillId="3" borderId="2"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11" fillId="4"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38" fillId="3" borderId="42" xfId="0" applyFont="1" applyFill="1" applyBorder="1" applyAlignment="1">
      <alignment horizontal="center" vertical="center"/>
    </xf>
    <xf numFmtId="0" fontId="38" fillId="3" borderId="6" xfId="0" applyFont="1" applyFill="1" applyBorder="1" applyAlignment="1">
      <alignment horizontal="center" vertical="center"/>
    </xf>
    <xf numFmtId="0" fontId="38" fillId="3" borderId="42"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38" fillId="3" borderId="44" xfId="0" applyFont="1" applyFill="1" applyBorder="1" applyAlignment="1">
      <alignment horizontal="center" vertical="center" wrapText="1"/>
    </xf>
    <xf numFmtId="0" fontId="38" fillId="3" borderId="45" xfId="0" applyFont="1" applyFill="1" applyBorder="1" applyAlignment="1">
      <alignment horizontal="center" vertical="center" wrapText="1"/>
    </xf>
    <xf numFmtId="0" fontId="38" fillId="3" borderId="43" xfId="0" applyFont="1" applyFill="1" applyBorder="1" applyAlignment="1">
      <alignment horizontal="center" vertical="center" wrapText="1"/>
    </xf>
    <xf numFmtId="0" fontId="38" fillId="3" borderId="68" xfId="0" applyFont="1" applyFill="1" applyBorder="1" applyAlignment="1">
      <alignment horizontal="center" vertical="center" wrapText="1"/>
    </xf>
    <xf numFmtId="0" fontId="38" fillId="3" borderId="69" xfId="0" applyFont="1" applyFill="1" applyBorder="1" applyAlignment="1">
      <alignment horizontal="center" vertical="center" wrapText="1"/>
    </xf>
    <xf numFmtId="0" fontId="38" fillId="3" borderId="43" xfId="0" applyFont="1" applyFill="1" applyBorder="1" applyAlignment="1">
      <alignment horizontal="center" vertical="center"/>
    </xf>
    <xf numFmtId="0" fontId="38" fillId="3" borderId="61" xfId="0" applyFont="1" applyFill="1" applyBorder="1" applyAlignment="1">
      <alignment horizontal="center" vertical="center" wrapText="1"/>
    </xf>
    <xf numFmtId="0" fontId="38" fillId="3" borderId="70" xfId="0" applyFont="1" applyFill="1" applyBorder="1" applyAlignment="1">
      <alignment horizontal="center" vertical="center" wrapText="1"/>
    </xf>
    <xf numFmtId="0" fontId="34" fillId="0" borderId="0" xfId="0" applyFont="1" applyAlignment="1">
      <alignment horizontal="center" vertical="center"/>
    </xf>
    <xf numFmtId="0" fontId="38" fillId="3" borderId="8" xfId="0" applyFont="1" applyFill="1" applyBorder="1" applyAlignment="1">
      <alignment horizontal="center" vertical="center"/>
    </xf>
    <xf numFmtId="0" fontId="38" fillId="3" borderId="18" xfId="0" applyFont="1" applyFill="1" applyBorder="1" applyAlignment="1">
      <alignment horizontal="center" vertical="center"/>
    </xf>
    <xf numFmtId="0" fontId="38" fillId="3" borderId="9" xfId="0" applyFont="1" applyFill="1" applyBorder="1" applyAlignment="1">
      <alignment horizontal="center" vertical="center"/>
    </xf>
    <xf numFmtId="0" fontId="38" fillId="3" borderId="66" xfId="0" applyFont="1" applyFill="1" applyBorder="1" applyAlignment="1">
      <alignment horizontal="center" vertical="center"/>
    </xf>
    <xf numFmtId="0" fontId="38" fillId="3" borderId="44" xfId="0" applyFont="1" applyFill="1" applyBorder="1" applyAlignment="1">
      <alignment horizontal="center" vertical="center"/>
    </xf>
    <xf numFmtId="0" fontId="38" fillId="3" borderId="45" xfId="0" applyFont="1" applyFill="1" applyBorder="1" applyAlignment="1">
      <alignment horizontal="center" vertical="center"/>
    </xf>
    <xf numFmtId="0" fontId="38" fillId="3" borderId="67" xfId="0" applyFont="1" applyFill="1" applyBorder="1" applyAlignment="1">
      <alignment horizontal="center" vertical="center"/>
    </xf>
    <xf numFmtId="0" fontId="32" fillId="0" borderId="0" xfId="0" applyFont="1" applyBorder="1" applyAlignment="1">
      <alignment horizontal="left" vertical="top" wrapText="1"/>
    </xf>
    <xf numFmtId="165" fontId="42" fillId="0" borderId="25" xfId="1" applyNumberFormat="1" applyFont="1" applyFill="1" applyBorder="1" applyAlignment="1">
      <alignment horizontal="justify" vertical="top" wrapText="1"/>
    </xf>
    <xf numFmtId="0" fontId="42" fillId="0" borderId="31" xfId="0" applyFont="1" applyBorder="1" applyAlignment="1">
      <alignment horizontal="justify" vertical="top" wrapText="1"/>
    </xf>
    <xf numFmtId="165" fontId="42" fillId="0" borderId="26" xfId="1" applyNumberFormat="1" applyFont="1" applyFill="1" applyBorder="1" applyAlignment="1">
      <alignment horizontal="justify" vertical="top" wrapText="1"/>
    </xf>
    <xf numFmtId="0" fontId="42"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38" fillId="3" borderId="51" xfId="1" applyFont="1" applyFill="1" applyBorder="1" applyAlignment="1">
      <alignment horizontal="center" vertical="center"/>
    </xf>
    <xf numFmtId="0" fontId="38" fillId="3" borderId="0" xfId="1" applyFont="1" applyFill="1" applyBorder="1" applyAlignment="1">
      <alignment horizontal="center" vertical="center"/>
    </xf>
    <xf numFmtId="0" fontId="38" fillId="3"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165" fontId="42" fillId="0" borderId="31" xfId="1" applyNumberFormat="1" applyFont="1" applyFill="1" applyBorder="1" applyAlignment="1">
      <alignment horizontal="justify" vertical="top" wrapText="1"/>
    </xf>
    <xf numFmtId="165" fontId="42" fillId="0" borderId="73" xfId="1" applyNumberFormat="1" applyFont="1" applyFill="1" applyBorder="1" applyAlignment="1">
      <alignment horizontal="justify" vertical="top" wrapText="1"/>
    </xf>
    <xf numFmtId="165" fontId="42" fillId="0" borderId="24" xfId="1" applyNumberFormat="1" applyFont="1" applyFill="1" applyBorder="1" applyAlignment="1">
      <alignment horizontal="justify" vertical="top" wrapText="1"/>
    </xf>
    <xf numFmtId="167" fontId="19" fillId="0" borderId="6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0" fontId="38" fillId="3" borderId="51" xfId="1" applyFont="1" applyFill="1" applyBorder="1" applyAlignment="1">
      <alignment horizontal="center" wrapText="1"/>
    </xf>
    <xf numFmtId="0" fontId="38" fillId="3" borderId="30" xfId="1" applyFont="1" applyFill="1" applyBorder="1" applyAlignment="1">
      <alignment horizontal="center" vertical="center" wrapText="1"/>
    </xf>
    <xf numFmtId="0" fontId="38" fillId="3"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0" fontId="38" fillId="3" borderId="51" xfId="1" applyFont="1" applyFill="1" applyBorder="1" applyAlignment="1">
      <alignment horizontal="center" vertical="center" wrapText="1"/>
    </xf>
    <xf numFmtId="0" fontId="41" fillId="3" borderId="0" xfId="1" applyFont="1" applyFill="1" applyBorder="1" applyAlignment="1">
      <alignment horizontal="center" vertical="center" wrapText="1"/>
    </xf>
    <xf numFmtId="0" fontId="41" fillId="3" borderId="29" xfId="1" applyFont="1" applyFill="1" applyBorder="1" applyAlignment="1">
      <alignment horizontal="center" vertical="center" wrapText="1"/>
    </xf>
    <xf numFmtId="164" fontId="22" fillId="4" borderId="32" xfId="1" applyNumberFormat="1" applyFont="1" applyFill="1" applyBorder="1" applyAlignment="1">
      <alignment horizontal="center" vertical="center" textRotation="90" wrapText="1"/>
    </xf>
    <xf numFmtId="164" fontId="22" fillId="4" borderId="18" xfId="1" applyNumberFormat="1" applyFont="1" applyFill="1" applyBorder="1" applyAlignment="1">
      <alignment horizontal="center" vertical="center" textRotation="90" wrapText="1"/>
    </xf>
    <xf numFmtId="164" fontId="22" fillId="4" borderId="35" xfId="1" applyNumberFormat="1" applyFont="1" applyFill="1" applyBorder="1" applyAlignment="1">
      <alignment horizontal="center" vertical="center" textRotation="90" wrapText="1"/>
    </xf>
    <xf numFmtId="0" fontId="17" fillId="0" borderId="33" xfId="1" applyFont="1" applyFill="1" applyBorder="1" applyAlignment="1" applyProtection="1">
      <alignment horizontal="center" vertical="center" wrapText="1"/>
    </xf>
    <xf numFmtId="165" fontId="17" fillId="0" borderId="2" xfId="1" applyNumberFormat="1" applyFont="1" applyFill="1" applyBorder="1" applyAlignment="1">
      <alignment horizontal="center"/>
    </xf>
    <xf numFmtId="165" fontId="17" fillId="0" borderId="19"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21" fillId="0" borderId="21" xfId="1" applyNumberFormat="1" applyFont="1" applyFill="1" applyBorder="1" applyAlignment="1">
      <alignment horizontal="center"/>
    </xf>
    <xf numFmtId="165" fontId="21" fillId="0" borderId="22"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0" xfId="1" applyNumberFormat="1" applyFont="1" applyFill="1" applyBorder="1" applyAlignment="1">
      <alignment horizontal="center"/>
    </xf>
    <xf numFmtId="165" fontId="21" fillId="0" borderId="23" xfId="1" applyNumberFormat="1" applyFont="1" applyFill="1" applyBorder="1" applyAlignment="1">
      <alignment horizontal="center"/>
    </xf>
    <xf numFmtId="165" fontId="21" fillId="0" borderId="20" xfId="1" applyNumberFormat="1" applyFont="1" applyFill="1" applyBorder="1" applyAlignment="1">
      <alignment horizontal="center"/>
    </xf>
    <xf numFmtId="165" fontId="21" fillId="0" borderId="50" xfId="1" applyNumberFormat="1" applyFont="1" applyFill="1" applyBorder="1" applyAlignment="1">
      <alignment horizontal="center"/>
    </xf>
    <xf numFmtId="165" fontId="21" fillId="0" borderId="17" xfId="1" applyNumberFormat="1" applyFont="1" applyFill="1" applyBorder="1" applyAlignment="1">
      <alignment horizontal="center"/>
    </xf>
    <xf numFmtId="165" fontId="21" fillId="0" borderId="2" xfId="1" applyNumberFormat="1" applyFont="1" applyFill="1" applyBorder="1" applyAlignment="1">
      <alignment horizontal="center"/>
    </xf>
    <xf numFmtId="165" fontId="21" fillId="0" borderId="47"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0" fontId="9" fillId="0" borderId="0" xfId="7" applyFont="1" applyAlignment="1">
      <alignment horizontal="center" vertical="center"/>
    </xf>
    <xf numFmtId="0" fontId="43" fillId="0" borderId="0" xfId="7" applyFont="1" applyAlignment="1">
      <alignment horizontal="justify" vertical="top" wrapText="1"/>
    </xf>
    <xf numFmtId="0" fontId="44" fillId="0" borderId="0" xfId="7" applyFont="1" applyAlignment="1">
      <alignment horizontal="center" vertical="top" wrapText="1"/>
    </xf>
    <xf numFmtId="4" fontId="43" fillId="0" borderId="0" xfId="7" applyNumberFormat="1" applyFont="1" applyAlignment="1">
      <alignment horizontal="justify" vertical="top" wrapText="1"/>
    </xf>
    <xf numFmtId="0" fontId="43" fillId="0" borderId="0" xfId="7" applyFont="1" applyBorder="1" applyAlignment="1">
      <alignment horizontal="center" vertical="center"/>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1">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59</xdr:row>
      <xdr:rowOff>134471</xdr:rowOff>
    </xdr:from>
    <xdr:to>
      <xdr:col>10</xdr:col>
      <xdr:colOff>705970</xdr:colOff>
      <xdr:row>66</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59</xdr:row>
      <xdr:rowOff>89647</xdr:rowOff>
    </xdr:from>
    <xdr:to>
      <xdr:col>21</xdr:col>
      <xdr:colOff>593912</xdr:colOff>
      <xdr:row>66</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17</xdr:col>
      <xdr:colOff>3</xdr:colOff>
      <xdr:row>2</xdr:row>
      <xdr:rowOff>0</xdr:rowOff>
    </xdr:from>
    <xdr:to>
      <xdr:col>21</xdr:col>
      <xdr:colOff>1221443</xdr:colOff>
      <xdr:row>5</xdr:row>
      <xdr:rowOff>44823</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52297" y="1154205"/>
          <a:ext cx="5020234" cy="795618"/>
        </a:xfrm>
        <a:prstGeom prst="rect">
          <a:avLst/>
        </a:prstGeom>
      </xdr:spPr>
    </xdr:pic>
    <xdr:clientData/>
  </xdr:twoCellAnchor>
  <xdr:twoCellAnchor>
    <xdr:from>
      <xdr:col>11</xdr:col>
      <xdr:colOff>918882</xdr:colOff>
      <xdr:row>59</xdr:row>
      <xdr:rowOff>145676</xdr:rowOff>
    </xdr:from>
    <xdr:to>
      <xdr:col>15</xdr:col>
      <xdr:colOff>616324</xdr:colOff>
      <xdr:row>66</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ENCARGADA DE LA GERENCIA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a:t>
          </a:r>
          <a:r>
            <a:rPr lang="es-MX" sz="1050" b="1" baseline="0">
              <a:solidFill>
                <a:schemeClr val="tx1"/>
              </a:solidFill>
              <a:latin typeface="Arial" pitchFamily="34" charset="0"/>
              <a:ea typeface="Verdana" pitchFamily="34" charset="0"/>
              <a:cs typeface="Arial" pitchFamily="34" charset="0"/>
            </a:rPr>
            <a:t> YSAURA MORENO ALAMINA</a:t>
          </a:r>
          <a:endParaRPr lang="es-MX" sz="1050" b="1">
            <a:solidFill>
              <a:schemeClr val="tx1"/>
            </a:solidFill>
            <a:latin typeface="Arial" pitchFamily="34" charset="0"/>
            <a:ea typeface="Verdana" pitchFamily="34" charset="0"/>
            <a:cs typeface="Arial" pitchFamily="34" charset="0"/>
          </a:endParaRP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7</xdr:col>
      <xdr:colOff>1028700</xdr:colOff>
      <xdr:row>1</xdr:row>
      <xdr:rowOff>180974</xdr:rowOff>
    </xdr:from>
    <xdr:to>
      <xdr:col>13</xdr:col>
      <xdr:colOff>390525</xdr:colOff>
      <xdr:row>4</xdr:row>
      <xdr:rowOff>47624</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4600" y="342899"/>
          <a:ext cx="5848350" cy="504825"/>
        </a:xfrm>
        <a:prstGeom prst="rect">
          <a:avLst/>
        </a:prstGeom>
      </xdr:spPr>
    </xdr:pic>
    <xdr:clientData/>
  </xdr:twoCellAnchor>
  <xdr:twoCellAnchor>
    <xdr:from>
      <xdr:col>5</xdr:col>
      <xdr:colOff>266700</xdr:colOff>
      <xdr:row>15</xdr:row>
      <xdr:rowOff>276225</xdr:rowOff>
    </xdr:from>
    <xdr:to>
      <xdr:col>9</xdr:col>
      <xdr:colOff>180975</xdr:colOff>
      <xdr:row>20</xdr:row>
      <xdr:rowOff>304800</xdr:rowOff>
    </xdr:to>
    <xdr:sp macro="" textlink="">
      <xdr:nvSpPr>
        <xdr:cNvPr id="10" name="9 CuadroTexto"/>
        <xdr:cNvSpPr txBox="1"/>
      </xdr:nvSpPr>
      <xdr:spPr>
        <a:xfrm>
          <a:off x="7353300" y="4191000"/>
          <a:ext cx="4133850" cy="1704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ENCARGADA DE LA GERENCIA  DE ADMINISTRACIÓN Y FINANZAS</a:t>
          </a:r>
          <a:endParaRPr lang="es-MX" sz="1050">
            <a:effectLst/>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52</xdr:row>
      <xdr:rowOff>101600</xdr:rowOff>
    </xdr:from>
    <xdr:to>
      <xdr:col>7</xdr:col>
      <xdr:colOff>889000</xdr:colOff>
      <xdr:row>62</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1050" b="1">
              <a:solidFill>
                <a:schemeClr val="tx1"/>
              </a:solidFill>
              <a:latin typeface="Arial" pitchFamily="34" charset="0"/>
              <a:ea typeface="Verdana" pitchFamily="34" charset="0"/>
              <a:cs typeface="Arial" pitchFamily="34" charset="0"/>
            </a:rPr>
            <a:t>C.P.</a:t>
          </a:r>
          <a:r>
            <a:rPr lang="es-MX" sz="1050" b="1" baseline="0">
              <a:solidFill>
                <a:schemeClr val="tx1"/>
              </a:solidFill>
              <a:latin typeface="Arial" pitchFamily="34" charset="0"/>
              <a:ea typeface="Verdana" pitchFamily="34" charset="0"/>
              <a:cs typeface="Arial" pitchFamily="34" charset="0"/>
            </a:rPr>
            <a:t> CECILIA MENDOZA FRIAS</a:t>
          </a:r>
          <a:endParaRPr lang="es-MX" sz="1050" b="1">
            <a:solidFill>
              <a:schemeClr val="tx1"/>
            </a:solidFill>
            <a:latin typeface="Arial" pitchFamily="34" charset="0"/>
            <a:ea typeface="Verdana" pitchFamily="34" charset="0"/>
            <a:cs typeface="Arial" pitchFamily="34" charset="0"/>
          </a:endParaRP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7</xdr:col>
      <xdr:colOff>6362700</xdr:colOff>
      <xdr:row>52</xdr:row>
      <xdr:rowOff>88900</xdr:rowOff>
    </xdr:from>
    <xdr:to>
      <xdr:col>8</xdr:col>
      <xdr:colOff>3048000</xdr:colOff>
      <xdr:row>61</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7</xdr:col>
      <xdr:colOff>5207000</xdr:colOff>
      <xdr:row>2</xdr:row>
      <xdr:rowOff>101600</xdr:rowOff>
    </xdr:from>
    <xdr:to>
      <xdr:col>8</xdr:col>
      <xdr:colOff>3864610</xdr:colOff>
      <xdr:row>4</xdr:row>
      <xdr:rowOff>38100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0900" y="381000"/>
          <a:ext cx="6188710" cy="596900"/>
        </a:xfrm>
        <a:prstGeom prst="rect">
          <a:avLst/>
        </a:prstGeom>
      </xdr:spPr>
    </xdr:pic>
    <xdr:clientData/>
  </xdr:twoCellAnchor>
  <xdr:twoCellAnchor>
    <xdr:from>
      <xdr:col>7</xdr:col>
      <xdr:colOff>1714500</xdr:colOff>
      <xdr:row>52</xdr:row>
      <xdr:rowOff>88900</xdr:rowOff>
    </xdr:from>
    <xdr:to>
      <xdr:col>7</xdr:col>
      <xdr:colOff>5575300</xdr:colOff>
      <xdr:row>61</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LIC. ELISA LUGO IPIÑA</a:t>
          </a:r>
        </a:p>
        <a:p>
          <a:pPr marL="0" marR="0" lvl="0" indent="0"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ENCARGADA DE LA GERENCIA  DE ADMINISTRACIÓN Y FINANZAS</a:t>
          </a: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54</xdr:row>
      <xdr:rowOff>0</xdr:rowOff>
    </xdr:from>
    <xdr:to>
      <xdr:col>7</xdr:col>
      <xdr:colOff>81643</xdr:colOff>
      <xdr:row>63</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13</xdr:col>
      <xdr:colOff>884464</xdr:colOff>
      <xdr:row>54</xdr:row>
      <xdr:rowOff>76200</xdr:rowOff>
    </xdr:from>
    <xdr:to>
      <xdr:col>17</xdr:col>
      <xdr:colOff>285749</xdr:colOff>
      <xdr:row>63</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7414" y="725261"/>
          <a:ext cx="5980975" cy="936232"/>
        </a:xfrm>
        <a:prstGeom prst="rect">
          <a:avLst/>
        </a:prstGeom>
      </xdr:spPr>
    </xdr:pic>
    <xdr:clientData/>
  </xdr:twoCellAnchor>
  <xdr:twoCellAnchor>
    <xdr:from>
      <xdr:col>8</xdr:col>
      <xdr:colOff>857251</xdr:colOff>
      <xdr:row>53</xdr:row>
      <xdr:rowOff>163285</xdr:rowOff>
    </xdr:from>
    <xdr:to>
      <xdr:col>12</xdr:col>
      <xdr:colOff>394608</xdr:colOff>
      <xdr:row>63</xdr:row>
      <xdr:rowOff>530679</xdr:rowOff>
    </xdr:to>
    <xdr:sp macro="" textlink="">
      <xdr:nvSpPr>
        <xdr:cNvPr id="6" name="5 CuadroTexto"/>
        <xdr:cNvSpPr txBox="1"/>
      </xdr:nvSpPr>
      <xdr:spPr>
        <a:xfrm>
          <a:off x="8069037" y="13321392"/>
          <a:ext cx="4272642" cy="20682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Arial" pitchFamily="34" charset="0"/>
              <a:ea typeface="+mn-ea"/>
              <a:cs typeface="Arial" pitchFamily="34" charset="0"/>
            </a:rPr>
            <a:t>  </a:t>
          </a: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ENCARGADA DE LA GERENCIA  DE ADMINISTRACIÓN Y FINANZAS</a:t>
          </a:r>
          <a:endParaRPr lang="es-MX" sz="1050">
            <a:effectLst/>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1809750</xdr:colOff>
      <xdr:row>54</xdr:row>
      <xdr:rowOff>0</xdr:rowOff>
    </xdr:from>
    <xdr:to>
      <xdr:col>7</xdr:col>
      <xdr:colOff>81643</xdr:colOff>
      <xdr:row>63</xdr:row>
      <xdr:rowOff>68036</xdr:rowOff>
    </xdr:to>
    <xdr:sp macro="" textlink="">
      <xdr:nvSpPr>
        <xdr:cNvPr id="2" name="1 CuadroTexto"/>
        <xdr:cNvSpPr txBox="1"/>
      </xdr:nvSpPr>
      <xdr:spPr>
        <a:xfrm>
          <a:off x="2609850" y="13363575"/>
          <a:ext cx="3482068" cy="1525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13</xdr:col>
      <xdr:colOff>884464</xdr:colOff>
      <xdr:row>54</xdr:row>
      <xdr:rowOff>76200</xdr:rowOff>
    </xdr:from>
    <xdr:to>
      <xdr:col>17</xdr:col>
      <xdr:colOff>285749</xdr:colOff>
      <xdr:row>63</xdr:row>
      <xdr:rowOff>27215</xdr:rowOff>
    </xdr:to>
    <xdr:sp macro="" textlink="">
      <xdr:nvSpPr>
        <xdr:cNvPr id="3" name="2 CuadroTexto"/>
        <xdr:cNvSpPr txBox="1"/>
      </xdr:nvSpPr>
      <xdr:spPr>
        <a:xfrm>
          <a:off x="13981339" y="13439775"/>
          <a:ext cx="4125685" cy="1408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4"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26118" y="726622"/>
          <a:ext cx="5967367" cy="945757"/>
        </a:xfrm>
        <a:prstGeom prst="rect">
          <a:avLst/>
        </a:prstGeom>
      </xdr:spPr>
    </xdr:pic>
    <xdr:clientData/>
  </xdr:twoCellAnchor>
  <xdr:twoCellAnchor>
    <xdr:from>
      <xdr:col>8</xdr:col>
      <xdr:colOff>857250</xdr:colOff>
      <xdr:row>54</xdr:row>
      <xdr:rowOff>0</xdr:rowOff>
    </xdr:from>
    <xdr:to>
      <xdr:col>12</xdr:col>
      <xdr:colOff>149678</xdr:colOff>
      <xdr:row>63</xdr:row>
      <xdr:rowOff>149679</xdr:rowOff>
    </xdr:to>
    <xdr:sp macro="" textlink="">
      <xdr:nvSpPr>
        <xdr:cNvPr id="5" name="4 CuadroTexto"/>
        <xdr:cNvSpPr txBox="1"/>
      </xdr:nvSpPr>
      <xdr:spPr>
        <a:xfrm>
          <a:off x="8069036" y="13321393"/>
          <a:ext cx="4027713" cy="16736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Arial" pitchFamily="34" charset="0"/>
              <a:ea typeface="+mn-ea"/>
              <a:cs typeface="Arial" pitchFamily="34" charset="0"/>
            </a:rPr>
            <a:t>LIC. ELISA LUGO IPIÑA</a:t>
          </a:r>
          <a:endParaRPr lang="es-MX" sz="1050">
            <a:effectLst/>
            <a:latin typeface="Arial" pitchFamily="34" charset="0"/>
            <a:cs typeface="Arial" pitchFamily="34" charset="0"/>
          </a:endParaRPr>
        </a:p>
        <a:p>
          <a:r>
            <a:rPr lang="es-MX" sz="1050" b="1" baseline="0">
              <a:solidFill>
                <a:schemeClr val="dk1"/>
              </a:solidFill>
              <a:effectLst/>
              <a:latin typeface="Arial" pitchFamily="34" charset="0"/>
              <a:ea typeface="+mn-ea"/>
              <a:cs typeface="Arial" pitchFamily="34" charset="0"/>
            </a:rPr>
            <a:t>ENCARGADA DEL DESPACHO DE LOS ASUNTOS COMPETENCIA DE LA GERENCIA  DE ADMINISTRACIÓN Y FINANZAS</a:t>
          </a:r>
          <a:endParaRPr lang="es-MX" sz="1050">
            <a:effectLst/>
            <a:latin typeface="Arial" pitchFamily="34" charset="0"/>
            <a:cs typeface="Arial" pitchFamily="34" charset="0"/>
          </a:endParaRPr>
        </a:p>
        <a:p>
          <a:endParaRPr lang="es-MX"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707572</xdr:colOff>
      <xdr:row>2</xdr:row>
      <xdr:rowOff>193220</xdr:rowOff>
    </xdr:from>
    <xdr:to>
      <xdr:col>17</xdr:col>
      <xdr:colOff>1099458</xdr:colOff>
      <xdr:row>4</xdr:row>
      <xdr:rowOff>119802</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09022" y="517070"/>
          <a:ext cx="5944961" cy="9076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7"/>
  <sheetViews>
    <sheetView showGridLines="0" tabSelected="1" view="pageBreakPreview" topLeftCell="E22" zoomScale="85" zoomScaleSheetLayoutView="85" workbookViewId="0">
      <selection activeCell="J10" sqref="J10:V55"/>
    </sheetView>
  </sheetViews>
  <sheetFormatPr baseColWidth="10" defaultRowHeight="12.75"/>
  <cols>
    <col min="1" max="1" width="11.85546875" style="95" hidden="1" customWidth="1"/>
    <col min="2" max="2" width="4" style="95" hidden="1" customWidth="1"/>
    <col min="3" max="4" width="2.85546875" style="1" hidden="1" customWidth="1"/>
    <col min="5" max="7" width="2.85546875" style="1" customWidth="1"/>
    <col min="8" max="8" width="48.140625" style="1" customWidth="1"/>
    <col min="9" max="9" width="1.140625" style="89" customWidth="1"/>
    <col min="10" max="10" width="19.85546875" style="1" customWidth="1"/>
    <col min="11" max="11" width="18.7109375" style="1" customWidth="1"/>
    <col min="12" max="12" width="20.42578125" style="1" customWidth="1"/>
    <col min="13" max="13" width="1.140625" style="89" customWidth="1"/>
    <col min="14" max="14" width="18.28515625" style="1" customWidth="1"/>
    <col min="15" max="15" width="19.140625" style="1" customWidth="1"/>
    <col min="16" max="17" width="18.28515625" style="1" customWidth="1"/>
    <col min="18" max="18" width="1.140625" style="89"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94"/>
      <c r="H2" s="17"/>
      <c r="J2" s="17"/>
      <c r="K2" s="17"/>
      <c r="L2" s="18"/>
      <c r="N2" s="18"/>
      <c r="O2" s="18"/>
      <c r="P2" s="18"/>
      <c r="Q2" s="18"/>
      <c r="S2" s="18"/>
      <c r="T2" s="18"/>
      <c r="U2" s="18"/>
      <c r="V2" s="18"/>
    </row>
    <row r="3" spans="1:23" ht="19.5">
      <c r="A3" s="94"/>
      <c r="H3" s="3" t="s">
        <v>125</v>
      </c>
      <c r="J3" s="20"/>
      <c r="K3" s="18"/>
      <c r="L3" s="21"/>
      <c r="N3" s="21"/>
      <c r="O3" s="18"/>
      <c r="P3" s="18"/>
      <c r="Q3" s="18"/>
      <c r="S3" s="18"/>
      <c r="T3" s="237"/>
      <c r="U3" s="237"/>
      <c r="V3" s="237"/>
    </row>
    <row r="4" spans="1:23" ht="15">
      <c r="A4" s="94"/>
      <c r="H4" s="3" t="s">
        <v>112</v>
      </c>
      <c r="J4" s="20"/>
      <c r="K4" s="18"/>
      <c r="L4" s="18"/>
      <c r="N4" s="18"/>
      <c r="O4" s="18"/>
      <c r="P4" s="18"/>
      <c r="Q4" s="18"/>
      <c r="S4" s="18"/>
      <c r="T4" s="18"/>
      <c r="U4" s="18"/>
      <c r="V4" s="18"/>
    </row>
    <row r="5" spans="1:23" ht="24.75" customHeight="1">
      <c r="A5" s="94"/>
      <c r="H5" s="3" t="s">
        <v>73</v>
      </c>
      <c r="J5" s="22"/>
      <c r="K5" s="19"/>
      <c r="L5" s="18"/>
      <c r="N5" s="18"/>
      <c r="O5" s="18"/>
      <c r="P5" s="18"/>
      <c r="Q5" s="18"/>
      <c r="S5" s="18"/>
      <c r="T5" s="18"/>
      <c r="U5" s="18"/>
      <c r="V5" s="18"/>
    </row>
    <row r="6" spans="1:23" ht="24.75" customHeight="1">
      <c r="A6" s="94"/>
      <c r="H6" s="3" t="s">
        <v>74</v>
      </c>
      <c r="J6" s="22"/>
      <c r="K6" s="19"/>
      <c r="L6" s="18"/>
      <c r="N6" s="18"/>
      <c r="O6" s="18"/>
      <c r="P6" s="18"/>
      <c r="Q6" s="18"/>
      <c r="S6" s="18"/>
      <c r="T6" s="18"/>
      <c r="U6" s="18"/>
      <c r="V6" s="18"/>
    </row>
    <row r="7" spans="1:23" ht="24.75" customHeight="1">
      <c r="A7" s="94"/>
      <c r="H7" s="3"/>
      <c r="I7" s="220"/>
      <c r="J7" s="122"/>
      <c r="K7" s="123"/>
      <c r="L7" s="124"/>
      <c r="M7" s="220"/>
      <c r="N7" s="124"/>
      <c r="O7" s="124"/>
      <c r="P7" s="124"/>
      <c r="Q7" s="124"/>
      <c r="R7" s="220"/>
      <c r="S7" s="124"/>
      <c r="T7" s="124"/>
      <c r="U7" s="182" t="s">
        <v>56</v>
      </c>
      <c r="V7" s="124"/>
    </row>
    <row r="8" spans="1:23" s="23" customFormat="1" ht="12.75" customHeight="1">
      <c r="A8" s="94" t="s">
        <v>0</v>
      </c>
      <c r="B8" s="96"/>
      <c r="H8" s="131" t="s">
        <v>104</v>
      </c>
      <c r="I8" s="51"/>
      <c r="J8" s="260" t="s">
        <v>78</v>
      </c>
      <c r="K8" s="260"/>
      <c r="L8" s="260"/>
      <c r="M8" s="51"/>
      <c r="N8" s="260" t="s">
        <v>76</v>
      </c>
      <c r="O8" s="260"/>
      <c r="P8" s="260"/>
      <c r="Q8" s="260"/>
      <c r="R8" s="51"/>
      <c r="S8" s="260" t="s">
        <v>79</v>
      </c>
      <c r="T8" s="260"/>
      <c r="U8" s="260"/>
      <c r="V8" s="260"/>
    </row>
    <row r="9" spans="1:23" s="25" customFormat="1" ht="27.75" customHeight="1">
      <c r="A9" s="94" t="s">
        <v>1</v>
      </c>
      <c r="B9" s="95"/>
      <c r="C9" s="1"/>
      <c r="D9" s="1"/>
      <c r="E9" s="1"/>
      <c r="F9" s="1"/>
      <c r="H9" s="24" t="s">
        <v>136</v>
      </c>
      <c r="I9" s="51"/>
      <c r="J9" s="261"/>
      <c r="K9" s="261"/>
      <c r="L9" s="261"/>
      <c r="M9" s="51"/>
      <c r="N9" s="261"/>
      <c r="O9" s="261"/>
      <c r="P9" s="261"/>
      <c r="Q9" s="261"/>
      <c r="R9" s="51"/>
      <c r="S9" s="261"/>
      <c r="T9" s="261"/>
      <c r="U9" s="261"/>
      <c r="V9" s="261"/>
      <c r="W9" s="28"/>
    </row>
    <row r="10" spans="1:23" s="30" customFormat="1" ht="15" customHeight="1">
      <c r="A10" s="94" t="s">
        <v>2</v>
      </c>
      <c r="B10" s="94"/>
      <c r="C10" s="29"/>
      <c r="D10" s="29"/>
      <c r="E10" s="29"/>
      <c r="F10" s="29"/>
      <c r="H10" s="257" t="s">
        <v>80</v>
      </c>
      <c r="I10" s="51"/>
      <c r="J10" s="31">
        <v>2014</v>
      </c>
      <c r="K10" s="248">
        <v>2015</v>
      </c>
      <c r="L10" s="256"/>
      <c r="M10" s="51"/>
      <c r="N10" s="32">
        <v>2014</v>
      </c>
      <c r="O10" s="248">
        <v>2015</v>
      </c>
      <c r="P10" s="249"/>
      <c r="Q10" s="249"/>
      <c r="R10" s="51"/>
      <c r="S10" s="32">
        <v>2014</v>
      </c>
      <c r="T10" s="248">
        <v>2015</v>
      </c>
      <c r="U10" s="249"/>
      <c r="V10" s="249"/>
    </row>
    <row r="11" spans="1:23" s="25" customFormat="1" ht="15" customHeight="1">
      <c r="A11" s="94" t="s">
        <v>3</v>
      </c>
      <c r="B11" s="95"/>
      <c r="C11" s="1"/>
      <c r="D11" s="1"/>
      <c r="E11" s="1"/>
      <c r="F11" s="1"/>
      <c r="H11" s="258"/>
      <c r="I11" s="51"/>
      <c r="J11" s="238" t="s">
        <v>81</v>
      </c>
      <c r="K11" s="240" t="s">
        <v>82</v>
      </c>
      <c r="L11" s="242" t="s">
        <v>83</v>
      </c>
      <c r="M11" s="225"/>
      <c r="N11" s="246" t="s">
        <v>81</v>
      </c>
      <c r="O11" s="244" t="s">
        <v>84</v>
      </c>
      <c r="P11" s="245"/>
      <c r="Q11" s="185" t="s">
        <v>81</v>
      </c>
      <c r="R11" s="187"/>
      <c r="S11" s="246" t="s">
        <v>81</v>
      </c>
      <c r="T11" s="244" t="s">
        <v>84</v>
      </c>
      <c r="U11" s="245"/>
      <c r="V11" s="242" t="s">
        <v>81</v>
      </c>
    </row>
    <row r="12" spans="1:23" s="25" customFormat="1" ht="24.75" customHeight="1">
      <c r="A12" s="94" t="s">
        <v>4</v>
      </c>
      <c r="B12" s="95"/>
      <c r="C12" s="1"/>
      <c r="D12" s="1"/>
      <c r="E12" s="1"/>
      <c r="F12" s="1"/>
      <c r="H12" s="259"/>
      <c r="I12" s="51"/>
      <c r="J12" s="239"/>
      <c r="K12" s="241"/>
      <c r="L12" s="243"/>
      <c r="M12" s="187"/>
      <c r="N12" s="247"/>
      <c r="O12" s="183" t="s">
        <v>85</v>
      </c>
      <c r="P12" s="184" t="s">
        <v>86</v>
      </c>
      <c r="Q12" s="186" t="s">
        <v>87</v>
      </c>
      <c r="R12" s="187"/>
      <c r="S12" s="247"/>
      <c r="T12" s="183" t="s">
        <v>85</v>
      </c>
      <c r="U12" s="188" t="s">
        <v>86</v>
      </c>
      <c r="V12" s="243"/>
    </row>
    <row r="13" spans="1:23" s="25" customFormat="1" ht="7.5" customHeight="1">
      <c r="A13" s="94" t="s">
        <v>5</v>
      </c>
      <c r="B13" s="95"/>
      <c r="C13" s="1"/>
      <c r="D13" s="1"/>
      <c r="E13" s="1"/>
      <c r="F13" s="1"/>
      <c r="H13" s="33"/>
      <c r="I13" s="51"/>
      <c r="J13" s="26"/>
      <c r="K13" s="27"/>
      <c r="L13" s="27"/>
      <c r="M13" s="51"/>
      <c r="N13" s="27"/>
      <c r="O13" s="27"/>
      <c r="P13" s="27"/>
      <c r="Q13" s="27"/>
      <c r="R13" s="51"/>
      <c r="S13" s="27"/>
      <c r="T13" s="27"/>
      <c r="U13" s="27"/>
      <c r="V13" s="27"/>
      <c r="W13" s="28"/>
    </row>
    <row r="14" spans="1:23" s="16" customFormat="1" ht="14.25">
      <c r="A14" s="94" t="s">
        <v>6</v>
      </c>
      <c r="B14" s="97"/>
      <c r="H14" s="34"/>
      <c r="I14" s="221"/>
      <c r="J14" s="35"/>
      <c r="K14" s="36"/>
      <c r="L14" s="36"/>
      <c r="M14" s="221"/>
      <c r="N14" s="36"/>
      <c r="O14" s="36"/>
      <c r="P14" s="36"/>
      <c r="Q14" s="36"/>
      <c r="R14" s="221"/>
      <c r="S14" s="36"/>
      <c r="T14" s="36"/>
      <c r="U14" s="36"/>
      <c r="V14" s="36"/>
      <c r="W14" s="92"/>
    </row>
    <row r="15" spans="1:23" s="37" customFormat="1" ht="21.75" customHeight="1">
      <c r="A15" s="94" t="s">
        <v>7</v>
      </c>
      <c r="B15" s="97"/>
      <c r="C15" s="16"/>
      <c r="D15" s="16"/>
      <c r="E15" s="16"/>
      <c r="F15" s="16"/>
      <c r="H15" s="38" t="s">
        <v>88</v>
      </c>
      <c r="I15" s="102"/>
      <c r="J15" s="39">
        <f>+J17+J52</f>
        <v>77099271.669999987</v>
      </c>
      <c r="K15" s="39">
        <f>+K17+K52</f>
        <v>83009201</v>
      </c>
      <c r="L15" s="39">
        <f>+L17+L52</f>
        <v>83009201</v>
      </c>
      <c r="M15" s="102">
        <v>0</v>
      </c>
      <c r="N15" s="39">
        <f>+N17+N52</f>
        <v>5510215.71</v>
      </c>
      <c r="O15" s="39">
        <f>+O17+O52</f>
        <v>6808029</v>
      </c>
      <c r="P15" s="39">
        <f>+P17+P52</f>
        <v>6808029</v>
      </c>
      <c r="Q15" s="39">
        <f>+Q17+Q52</f>
        <v>6846626.8799999999</v>
      </c>
      <c r="R15" s="102"/>
      <c r="S15" s="39">
        <f>+S17+S52</f>
        <v>16329167.9</v>
      </c>
      <c r="T15" s="39">
        <f>+T17+T52</f>
        <v>18600311</v>
      </c>
      <c r="U15" s="39">
        <f>+U17+U52</f>
        <v>18600311</v>
      </c>
      <c r="V15" s="39">
        <f>+V17+V52</f>
        <v>18749444.479999997</v>
      </c>
    </row>
    <row r="16" spans="1:23" s="16" customFormat="1" ht="9" customHeight="1">
      <c r="A16" s="94" t="s">
        <v>8</v>
      </c>
      <c r="B16" s="97"/>
      <c r="H16" s="40"/>
      <c r="I16" s="102"/>
      <c r="J16" s="41"/>
      <c r="K16" s="100"/>
      <c r="L16" s="100"/>
      <c r="M16" s="102"/>
      <c r="N16" s="41"/>
      <c r="O16" s="100"/>
      <c r="P16" s="100"/>
      <c r="Q16" s="100"/>
      <c r="R16" s="102"/>
      <c r="S16" s="41"/>
      <c r="T16" s="100"/>
      <c r="U16" s="100"/>
      <c r="V16" s="100"/>
    </row>
    <row r="17" spans="1:22" s="43" customFormat="1" ht="21.75" customHeight="1">
      <c r="A17" s="94" t="s">
        <v>9</v>
      </c>
      <c r="B17" s="98"/>
      <c r="C17" s="42"/>
      <c r="D17" s="42"/>
      <c r="E17" s="42"/>
      <c r="F17" s="42"/>
      <c r="H17" s="44" t="s">
        <v>89</v>
      </c>
      <c r="I17" s="102"/>
      <c r="J17" s="39">
        <f>+J19+J42+J49</f>
        <v>77099271.669999987</v>
      </c>
      <c r="K17" s="39">
        <f>+K19+K42+K49</f>
        <v>83009201</v>
      </c>
      <c r="L17" s="39">
        <f>+L19+L42+L49</f>
        <v>83009201</v>
      </c>
      <c r="M17" s="52">
        <f t="shared" ref="M17:R17" si="0">+M19+M42+M49</f>
        <v>0</v>
      </c>
      <c r="N17" s="39">
        <f t="shared" si="0"/>
        <v>5510215.71</v>
      </c>
      <c r="O17" s="39">
        <f t="shared" si="0"/>
        <v>6808029</v>
      </c>
      <c r="P17" s="39">
        <f>+P19+P42+P49</f>
        <v>6808029</v>
      </c>
      <c r="Q17" s="39">
        <f t="shared" si="0"/>
        <v>6846626.8799999999</v>
      </c>
      <c r="R17" s="52">
        <f t="shared" si="0"/>
        <v>0</v>
      </c>
      <c r="S17" s="39">
        <f t="shared" ref="S17:V17" si="1">+S19+S42+S49</f>
        <v>16329167.9</v>
      </c>
      <c r="T17" s="39">
        <f t="shared" si="1"/>
        <v>18600311</v>
      </c>
      <c r="U17" s="39">
        <f t="shared" si="1"/>
        <v>18600311</v>
      </c>
      <c r="V17" s="39">
        <f t="shared" si="1"/>
        <v>18749444.479999997</v>
      </c>
    </row>
    <row r="18" spans="1:22" s="16" customFormat="1" ht="9" customHeight="1">
      <c r="A18" s="94" t="s">
        <v>10</v>
      </c>
      <c r="B18" s="97"/>
      <c r="H18" s="40"/>
      <c r="I18" s="102"/>
      <c r="J18" s="41"/>
      <c r="K18" s="100"/>
      <c r="L18" s="100"/>
      <c r="M18" s="102"/>
      <c r="N18" s="41"/>
      <c r="O18" s="100"/>
      <c r="P18" s="100"/>
      <c r="Q18" s="100"/>
      <c r="R18" s="102"/>
      <c r="S18" s="41"/>
      <c r="T18" s="100"/>
      <c r="U18" s="100"/>
      <c r="V18" s="100"/>
    </row>
    <row r="19" spans="1:22" s="43" customFormat="1" ht="21.75" customHeight="1">
      <c r="A19" s="94" t="s">
        <v>11</v>
      </c>
      <c r="B19" s="98"/>
      <c r="C19" s="42"/>
      <c r="D19" s="42"/>
      <c r="E19" s="42"/>
      <c r="F19" s="42"/>
      <c r="H19" s="45" t="s">
        <v>90</v>
      </c>
      <c r="I19" s="102"/>
      <c r="J19" s="39">
        <f>SUM(J20,J22,J28,J31,J34)</f>
        <v>63786657.599999994</v>
      </c>
      <c r="K19" s="39">
        <f>SUM(K20,K22,K28,K31,K34)</f>
        <v>55356918</v>
      </c>
      <c r="L19" s="39">
        <f>SUM(L20,L22,L28,L31,L34)</f>
        <v>55356918</v>
      </c>
      <c r="M19" s="52"/>
      <c r="N19" s="39">
        <f t="shared" ref="N19:R19" si="2">SUM(N20,N22,N28,N31,N34)</f>
        <v>5093548.71</v>
      </c>
      <c r="O19" s="39">
        <f t="shared" si="2"/>
        <v>4597496</v>
      </c>
      <c r="P19" s="39">
        <f>SUM(P20,P22,P28,P31,P34)</f>
        <v>4597496</v>
      </c>
      <c r="Q19" s="39">
        <f t="shared" si="2"/>
        <v>4636093.88</v>
      </c>
      <c r="R19" s="52">
        <f t="shared" si="2"/>
        <v>0</v>
      </c>
      <c r="S19" s="39">
        <f t="shared" ref="S19:V19" si="3">SUM(S20,S22,S28,S31,S34)</f>
        <v>15079168.9</v>
      </c>
      <c r="T19" s="39">
        <f t="shared" si="3"/>
        <v>14229245</v>
      </c>
      <c r="U19" s="39">
        <f t="shared" si="3"/>
        <v>14229245</v>
      </c>
      <c r="V19" s="39">
        <f t="shared" si="3"/>
        <v>14378378.479999999</v>
      </c>
    </row>
    <row r="20" spans="1:22" s="46" customFormat="1" ht="14.25">
      <c r="A20" s="94"/>
      <c r="B20" s="95"/>
      <c r="C20" s="1"/>
      <c r="D20" s="1"/>
      <c r="E20" s="1"/>
      <c r="F20" s="1"/>
      <c r="H20" s="47" t="s">
        <v>14</v>
      </c>
      <c r="I20" s="102"/>
      <c r="J20" s="101">
        <v>0</v>
      </c>
      <c r="K20" s="101">
        <f>'SPF-C01'!R16</f>
        <v>0</v>
      </c>
      <c r="L20" s="101">
        <f>'SPF-C01'!S16</f>
        <v>0</v>
      </c>
      <c r="M20" s="102"/>
      <c r="N20" s="101">
        <v>0</v>
      </c>
      <c r="O20" s="101">
        <f t="array" ref="O20">SUM(IF($H$9='SPF-C01'!$F$12:$Q$12,'SPF-C01'!F16:Q16,0))</f>
        <v>0</v>
      </c>
      <c r="P20" s="101">
        <v>0</v>
      </c>
      <c r="Q20" s="101">
        <v>0</v>
      </c>
      <c r="R20" s="102"/>
      <c r="S20" s="101">
        <v>0</v>
      </c>
      <c r="T20" s="101">
        <f t="array" ref="T20">SUM(IF($H$9='SPF-C01'!$F$12:$Q$12,'SPF-C01'!K16:V16,0))</f>
        <v>0</v>
      </c>
      <c r="U20" s="101">
        <v>0</v>
      </c>
      <c r="V20" s="101">
        <v>0</v>
      </c>
    </row>
    <row r="21" spans="1:22" s="46" customFormat="1" ht="14.25">
      <c r="A21" s="95"/>
      <c r="B21" s="95"/>
      <c r="C21" s="1"/>
      <c r="D21" s="1"/>
      <c r="E21" s="1"/>
      <c r="F21" s="1"/>
      <c r="H21" s="47"/>
      <c r="I21" s="102"/>
      <c r="J21" s="101"/>
      <c r="K21" s="101"/>
      <c r="L21" s="101"/>
      <c r="M21" s="102"/>
      <c r="N21" s="101"/>
      <c r="O21" s="101"/>
      <c r="P21" s="101"/>
      <c r="Q21" s="101"/>
      <c r="R21" s="102"/>
      <c r="S21" s="101"/>
      <c r="T21" s="101"/>
      <c r="U21" s="101"/>
      <c r="V21" s="101"/>
    </row>
    <row r="22" spans="1:22" s="46" customFormat="1" ht="14.25">
      <c r="A22" s="95"/>
      <c r="B22" s="95"/>
      <c r="C22" s="1"/>
      <c r="D22" s="1"/>
      <c r="E22" s="1"/>
      <c r="F22" s="1"/>
      <c r="H22" s="47" t="s">
        <v>15</v>
      </c>
      <c r="I22" s="102"/>
      <c r="J22" s="100">
        <f>+J23+J24+J25+J26</f>
        <v>54594176.579999998</v>
      </c>
      <c r="K22" s="100">
        <f>+K23+K24+K25+K26</f>
        <v>53164640</v>
      </c>
      <c r="L22" s="100">
        <f>+L23+L24+L25+L26</f>
        <v>53164640</v>
      </c>
      <c r="M22" s="226"/>
      <c r="N22" s="100">
        <f>+N23+N24+N25+N26</f>
        <v>4178434.34</v>
      </c>
      <c r="O22" s="100">
        <f>+O23+O24+O25+O26</f>
        <v>4419240</v>
      </c>
      <c r="P22" s="100">
        <f>+P23+P24+P25+P26</f>
        <v>4419240</v>
      </c>
      <c r="Q22" s="100">
        <f>+Q23+Q24+Q25+Q26</f>
        <v>4489244.75</v>
      </c>
      <c r="R22" s="226"/>
      <c r="S22" s="100">
        <f>+S23+S24+S25+S26</f>
        <v>14105891.530000001</v>
      </c>
      <c r="T22" s="100">
        <f>+T23+T24+T25+T26</f>
        <v>13674560</v>
      </c>
      <c r="U22" s="100">
        <f>+U23+U24+U25+U26</f>
        <v>13674560</v>
      </c>
      <c r="V22" s="100">
        <f>+V23+V24+V25+V26</f>
        <v>13960864.309999999</v>
      </c>
    </row>
    <row r="23" spans="1:22" s="46" customFormat="1" ht="14.25">
      <c r="A23" s="95"/>
      <c r="B23" s="95"/>
      <c r="C23" s="1"/>
      <c r="D23" s="1"/>
      <c r="E23" s="1"/>
      <c r="F23" s="1"/>
      <c r="H23" s="54" t="s">
        <v>105</v>
      </c>
      <c r="I23" s="222"/>
      <c r="J23" s="125">
        <v>1663677.48</v>
      </c>
      <c r="K23" s="125">
        <v>0</v>
      </c>
      <c r="L23" s="125">
        <v>0</v>
      </c>
      <c r="M23" s="102"/>
      <c r="N23" s="125">
        <v>158610.81</v>
      </c>
      <c r="O23" s="125">
        <v>0</v>
      </c>
      <c r="P23" s="125">
        <v>0</v>
      </c>
      <c r="Q23" s="125">
        <v>0</v>
      </c>
      <c r="R23" s="102"/>
      <c r="S23" s="125">
        <f>308196.38+N23</f>
        <v>466807.19</v>
      </c>
      <c r="T23" s="125">
        <v>0</v>
      </c>
      <c r="U23" s="125">
        <v>0</v>
      </c>
      <c r="V23" s="125">
        <v>0</v>
      </c>
    </row>
    <row r="24" spans="1:22" s="46" customFormat="1" ht="14.25">
      <c r="A24" s="95"/>
      <c r="B24" s="95"/>
      <c r="C24" s="1"/>
      <c r="D24" s="1"/>
      <c r="E24" s="1"/>
      <c r="F24" s="1"/>
      <c r="H24" s="54" t="s">
        <v>106</v>
      </c>
      <c r="I24" s="222"/>
      <c r="J24" s="125">
        <v>44136586.850000001</v>
      </c>
      <c r="K24" s="125">
        <v>44552380</v>
      </c>
      <c r="L24" s="125">
        <v>44552380</v>
      </c>
      <c r="M24" s="102"/>
      <c r="N24" s="125">
        <v>3474934.72</v>
      </c>
      <c r="O24" s="125">
        <v>3702480</v>
      </c>
      <c r="P24" s="125">
        <v>3702480</v>
      </c>
      <c r="Q24" s="125">
        <v>3658650.93</v>
      </c>
      <c r="R24" s="102"/>
      <c r="S24" s="125">
        <f>8234378.53+N24</f>
        <v>11709313.25</v>
      </c>
      <c r="T24" s="125">
        <f>7821730+O24</f>
        <v>11524210</v>
      </c>
      <c r="U24" s="125">
        <f>7821730+P24</f>
        <v>11524210</v>
      </c>
      <c r="V24" s="125">
        <f>8230350.92+Q24</f>
        <v>11889001.85</v>
      </c>
    </row>
    <row r="25" spans="1:22" s="46" customFormat="1" ht="14.25">
      <c r="A25" s="95"/>
      <c r="B25" s="95"/>
      <c r="C25" s="1"/>
      <c r="D25" s="1"/>
      <c r="E25" s="1"/>
      <c r="F25" s="1"/>
      <c r="H25" s="54" t="s">
        <v>107</v>
      </c>
      <c r="I25" s="222"/>
      <c r="J25" s="125">
        <v>2984320.8400000003</v>
      </c>
      <c r="K25" s="125">
        <v>2348260</v>
      </c>
      <c r="L25" s="125">
        <v>2348260</v>
      </c>
      <c r="M25" s="102"/>
      <c r="N25" s="125">
        <v>51393.760000000002</v>
      </c>
      <c r="O25" s="125">
        <v>194760</v>
      </c>
      <c r="P25" s="125">
        <v>194760</v>
      </c>
      <c r="Q25" s="125">
        <v>360890.86</v>
      </c>
      <c r="R25" s="102"/>
      <c r="S25" s="125">
        <f>491376.78+N25</f>
        <v>542770.54</v>
      </c>
      <c r="T25" s="125">
        <f>389590+O25</f>
        <v>584350</v>
      </c>
      <c r="U25" s="125">
        <f>389590+P25</f>
        <v>584350</v>
      </c>
      <c r="V25" s="125">
        <f>241718.39+Q25</f>
        <v>602609.25</v>
      </c>
    </row>
    <row r="26" spans="1:22" s="46" customFormat="1" ht="14.25">
      <c r="A26" s="95"/>
      <c r="B26" s="95"/>
      <c r="C26" s="1"/>
      <c r="D26" s="1"/>
      <c r="E26" s="1"/>
      <c r="F26" s="1"/>
      <c r="H26" s="54" t="s">
        <v>108</v>
      </c>
      <c r="I26" s="222"/>
      <c r="J26" s="125">
        <v>5809591.4100000001</v>
      </c>
      <c r="K26" s="125">
        <v>6264000</v>
      </c>
      <c r="L26" s="125">
        <v>6264000</v>
      </c>
      <c r="M26" s="102"/>
      <c r="N26" s="125">
        <v>493495.05</v>
      </c>
      <c r="O26" s="125">
        <v>522000</v>
      </c>
      <c r="P26" s="125">
        <v>522000</v>
      </c>
      <c r="Q26" s="125">
        <v>469702.96</v>
      </c>
      <c r="R26" s="102"/>
      <c r="S26" s="125">
        <f>893505.5+N26</f>
        <v>1387000.55</v>
      </c>
      <c r="T26" s="125">
        <f>1044000+O26</f>
        <v>1566000</v>
      </c>
      <c r="U26" s="125">
        <f>1044000+P26</f>
        <v>1566000</v>
      </c>
      <c r="V26" s="125">
        <f>999550.25+Q26</f>
        <v>1469253.21</v>
      </c>
    </row>
    <row r="27" spans="1:22" s="46" customFormat="1" ht="14.25">
      <c r="A27" s="95"/>
      <c r="B27" s="95"/>
      <c r="C27" s="1"/>
      <c r="D27" s="1"/>
      <c r="E27" s="1"/>
      <c r="F27" s="1"/>
      <c r="H27" s="47"/>
      <c r="I27" s="102"/>
      <c r="J27" s="101"/>
      <c r="K27" s="101"/>
      <c r="L27" s="101"/>
      <c r="M27" s="102"/>
      <c r="N27" s="101"/>
      <c r="O27" s="101"/>
      <c r="P27" s="101"/>
      <c r="Q27" s="125"/>
      <c r="R27" s="102"/>
      <c r="S27" s="101"/>
      <c r="T27" s="101"/>
      <c r="U27" s="101"/>
      <c r="V27" s="125"/>
    </row>
    <row r="28" spans="1:22" s="46" customFormat="1" ht="14.25">
      <c r="A28" s="95"/>
      <c r="B28" s="95"/>
      <c r="C28" s="1"/>
      <c r="D28" s="1"/>
      <c r="E28" s="1"/>
      <c r="F28" s="1"/>
      <c r="H28" s="47" t="s">
        <v>16</v>
      </c>
      <c r="I28" s="102"/>
      <c r="J28" s="100">
        <f>+J29</f>
        <v>0</v>
      </c>
      <c r="K28" s="100">
        <f>+K29</f>
        <v>1998888</v>
      </c>
      <c r="L28" s="100">
        <f>+L29</f>
        <v>1998888</v>
      </c>
      <c r="M28" s="102"/>
      <c r="N28" s="100">
        <f>+N29</f>
        <v>0</v>
      </c>
      <c r="O28" s="100">
        <f>+O29</f>
        <v>165956</v>
      </c>
      <c r="P28" s="100">
        <f>+P29</f>
        <v>165956</v>
      </c>
      <c r="Q28" s="100">
        <f>+Q29</f>
        <v>140345.42000000001</v>
      </c>
      <c r="R28" s="226"/>
      <c r="S28" s="100">
        <f>+S29</f>
        <v>0</v>
      </c>
      <c r="T28" s="100">
        <f>+T29</f>
        <v>517885</v>
      </c>
      <c r="U28" s="100">
        <f>+U29</f>
        <v>517885</v>
      </c>
      <c r="V28" s="100">
        <f>+V29</f>
        <v>375190.56000000006</v>
      </c>
    </row>
    <row r="29" spans="1:22" s="46" customFormat="1" ht="14.25">
      <c r="A29" s="95"/>
      <c r="B29" s="95"/>
      <c r="C29" s="1"/>
      <c r="D29" s="1"/>
      <c r="E29" s="1"/>
      <c r="F29" s="1"/>
      <c r="H29" s="119" t="s">
        <v>105</v>
      </c>
      <c r="I29" s="102"/>
      <c r="J29" s="101">
        <v>0</v>
      </c>
      <c r="K29" s="101">
        <v>1998888</v>
      </c>
      <c r="L29" s="101">
        <v>1998888</v>
      </c>
      <c r="M29" s="102"/>
      <c r="N29" s="101">
        <v>0</v>
      </c>
      <c r="O29" s="101">
        <v>165956</v>
      </c>
      <c r="P29" s="101">
        <v>165956</v>
      </c>
      <c r="Q29" s="101">
        <v>140345.42000000001</v>
      </c>
      <c r="R29" s="102"/>
      <c r="S29" s="101">
        <v>0</v>
      </c>
      <c r="T29" s="101">
        <f>351929+O29</f>
        <v>517885</v>
      </c>
      <c r="U29" s="101">
        <f>351929+P29</f>
        <v>517885</v>
      </c>
      <c r="V29" s="101">
        <f>234845.14+Q29</f>
        <v>375190.56000000006</v>
      </c>
    </row>
    <row r="30" spans="1:22" s="46" customFormat="1" ht="14.25">
      <c r="A30" s="95"/>
      <c r="B30" s="95"/>
      <c r="C30" s="1"/>
      <c r="D30" s="1"/>
      <c r="E30" s="1"/>
      <c r="F30" s="1"/>
      <c r="H30" s="119"/>
      <c r="I30" s="102"/>
      <c r="J30" s="101"/>
      <c r="K30" s="101"/>
      <c r="L30" s="101"/>
      <c r="M30" s="102"/>
      <c r="N30" s="101"/>
      <c r="O30" s="101"/>
      <c r="P30" s="101"/>
      <c r="Q30" s="101"/>
      <c r="R30" s="102"/>
      <c r="S30" s="101"/>
      <c r="T30" s="101"/>
      <c r="U30" s="101"/>
      <c r="V30" s="101"/>
    </row>
    <row r="31" spans="1:22" s="46" customFormat="1" ht="14.25">
      <c r="A31" s="95"/>
      <c r="B31" s="95"/>
      <c r="C31" s="1"/>
      <c r="D31" s="1"/>
      <c r="E31" s="1"/>
      <c r="F31" s="1"/>
      <c r="H31" s="47" t="s">
        <v>17</v>
      </c>
      <c r="I31" s="102"/>
      <c r="J31" s="100">
        <f>+J32+J38</f>
        <v>9192481.0199999996</v>
      </c>
      <c r="K31" s="100">
        <f>+K32+K38</f>
        <v>193390</v>
      </c>
      <c r="L31" s="100">
        <f>+L32+L38</f>
        <v>193390</v>
      </c>
      <c r="M31" s="226"/>
      <c r="N31" s="100">
        <f>+N32+N38</f>
        <v>915114.37</v>
      </c>
      <c r="O31" s="100">
        <f>+O32+O38</f>
        <v>12300</v>
      </c>
      <c r="P31" s="100">
        <f>+P32+P38</f>
        <v>12300</v>
      </c>
      <c r="Q31" s="100">
        <f>+Q32+Q38</f>
        <v>6503.71</v>
      </c>
      <c r="R31" s="226"/>
      <c r="S31" s="100">
        <f>+S32+S38</f>
        <v>973277.37</v>
      </c>
      <c r="T31" s="100">
        <f>+T32+T38</f>
        <v>36800</v>
      </c>
      <c r="U31" s="100">
        <f>+U32+U38</f>
        <v>36800</v>
      </c>
      <c r="V31" s="100">
        <f>+V32+V38</f>
        <v>42323.61</v>
      </c>
    </row>
    <row r="32" spans="1:22" s="46" customFormat="1" ht="14.25">
      <c r="A32" s="95"/>
      <c r="B32" s="95"/>
      <c r="C32" s="1"/>
      <c r="D32" s="1"/>
      <c r="E32" s="1"/>
      <c r="F32" s="1"/>
      <c r="H32" s="50" t="s">
        <v>109</v>
      </c>
      <c r="I32" s="223"/>
      <c r="J32" s="125">
        <v>254878.02</v>
      </c>
      <c r="K32" s="125">
        <v>193390</v>
      </c>
      <c r="L32" s="125">
        <v>193390</v>
      </c>
      <c r="M32" s="125"/>
      <c r="N32" s="155">
        <v>19691.37</v>
      </c>
      <c r="O32" s="202">
        <v>12300</v>
      </c>
      <c r="P32" s="111">
        <v>12300</v>
      </c>
      <c r="Q32" s="125">
        <v>6503.71</v>
      </c>
      <c r="R32" s="125"/>
      <c r="S32" s="203">
        <f>58163+N32</f>
        <v>77854.37</v>
      </c>
      <c r="T32" s="203">
        <f>24500+O32</f>
        <v>36800</v>
      </c>
      <c r="U32" s="203">
        <f>24500+P32</f>
        <v>36800</v>
      </c>
      <c r="V32" s="125">
        <f>35819.9+Q32</f>
        <v>42323.61</v>
      </c>
    </row>
    <row r="33" spans="1:22" s="46" customFormat="1" ht="14.25">
      <c r="A33" s="95"/>
      <c r="B33" s="95"/>
      <c r="C33" s="1"/>
      <c r="D33" s="1"/>
      <c r="E33" s="1"/>
      <c r="F33" s="1"/>
      <c r="H33" s="49"/>
      <c r="I33" s="102"/>
      <c r="J33" s="101"/>
      <c r="K33" s="101"/>
      <c r="L33" s="101"/>
      <c r="M33" s="102"/>
      <c r="N33" s="101"/>
      <c r="O33" s="125"/>
      <c r="P33" s="125"/>
      <c r="Q33" s="101"/>
      <c r="R33" s="102"/>
      <c r="S33" s="101"/>
      <c r="T33" s="125"/>
      <c r="U33" s="125"/>
      <c r="V33" s="101"/>
    </row>
    <row r="34" spans="1:22" s="46" customFormat="1" ht="14.25">
      <c r="A34" s="95"/>
      <c r="B34" s="95"/>
      <c r="C34" s="1"/>
      <c r="D34" s="1"/>
      <c r="E34" s="1"/>
      <c r="F34" s="1"/>
      <c r="H34" s="47" t="s">
        <v>30</v>
      </c>
      <c r="I34" s="102"/>
      <c r="J34" s="101"/>
      <c r="K34" s="53"/>
      <c r="L34" s="53"/>
      <c r="M34" s="102"/>
      <c r="N34" s="101"/>
      <c r="O34" s="53"/>
      <c r="P34" s="53"/>
      <c r="Q34" s="53"/>
      <c r="R34" s="102"/>
      <c r="S34" s="101"/>
      <c r="T34" s="53"/>
      <c r="U34" s="53"/>
      <c r="V34" s="53"/>
    </row>
    <row r="35" spans="1:22" s="46" customFormat="1" ht="14.25">
      <c r="A35" s="95"/>
      <c r="B35" s="95"/>
      <c r="C35" s="1"/>
      <c r="D35" s="1"/>
      <c r="E35" s="1"/>
      <c r="F35" s="1"/>
      <c r="H35" s="50" t="s">
        <v>31</v>
      </c>
      <c r="I35" s="102"/>
      <c r="J35" s="101"/>
      <c r="K35" s="101" t="s">
        <v>124</v>
      </c>
      <c r="L35" s="101"/>
      <c r="M35" s="102"/>
      <c r="N35" s="101"/>
      <c r="O35" s="101"/>
      <c r="P35" s="101"/>
      <c r="Q35" s="227"/>
      <c r="R35" s="102"/>
      <c r="S35" s="101"/>
      <c r="T35" s="101"/>
      <c r="U35" s="101"/>
      <c r="V35" s="101"/>
    </row>
    <row r="36" spans="1:22" s="46" customFormat="1" ht="14.25">
      <c r="A36" s="95"/>
      <c r="B36" s="95"/>
      <c r="C36" s="1"/>
      <c r="D36" s="1"/>
      <c r="E36" s="1"/>
      <c r="F36" s="1"/>
      <c r="H36" s="50" t="s">
        <v>32</v>
      </c>
      <c r="I36" s="102"/>
      <c r="J36" s="101"/>
      <c r="K36" s="101"/>
      <c r="L36" s="101"/>
      <c r="M36" s="102"/>
      <c r="N36" s="101"/>
      <c r="O36" s="101"/>
      <c r="P36" s="101"/>
      <c r="Q36" s="227"/>
      <c r="R36" s="102"/>
      <c r="S36" s="101"/>
      <c r="T36" s="101"/>
      <c r="U36" s="101"/>
      <c r="V36" s="101"/>
    </row>
    <row r="37" spans="1:22" s="46" customFormat="1" ht="14.25">
      <c r="A37" s="95"/>
      <c r="B37" s="95"/>
      <c r="C37" s="1"/>
      <c r="D37" s="1"/>
      <c r="E37" s="1"/>
      <c r="F37" s="1"/>
      <c r="H37" s="50"/>
      <c r="I37" s="102"/>
      <c r="J37" s="101"/>
      <c r="K37" s="101"/>
      <c r="L37" s="101"/>
      <c r="M37" s="102"/>
      <c r="N37" s="101"/>
      <c r="O37" s="227"/>
      <c r="P37" s="101"/>
      <c r="Q37" s="227"/>
      <c r="R37" s="102"/>
      <c r="S37" s="101"/>
      <c r="T37" s="101"/>
      <c r="U37" s="101"/>
      <c r="V37" s="101"/>
    </row>
    <row r="38" spans="1:22" ht="14.25">
      <c r="H38" s="47" t="s">
        <v>94</v>
      </c>
      <c r="I38" s="102"/>
      <c r="J38" s="52">
        <f>SUM(J39:J40)</f>
        <v>8937603</v>
      </c>
      <c r="K38" s="52">
        <f>SUM(K39:K40)</f>
        <v>0</v>
      </c>
      <c r="L38" s="52">
        <f>SUM(L39:L40)</f>
        <v>0</v>
      </c>
      <c r="M38" s="102"/>
      <c r="N38" s="52">
        <f>SUM(N39:N40)</f>
        <v>895423</v>
      </c>
      <c r="O38" s="133">
        <f>SUM(O39:O40)</f>
        <v>0</v>
      </c>
      <c r="P38" s="52">
        <f>SUM(P39:P40)</f>
        <v>0</v>
      </c>
      <c r="Q38" s="133">
        <f>SUM(Q39:Q40)</f>
        <v>0</v>
      </c>
      <c r="R38" s="102"/>
      <c r="S38" s="52">
        <f>SUM(S39:S40)</f>
        <v>895423</v>
      </c>
      <c r="T38" s="133">
        <f>SUM(T39:T40)</f>
        <v>0</v>
      </c>
      <c r="U38" s="52">
        <f>SUM(U39:U40)</f>
        <v>0</v>
      </c>
      <c r="V38" s="52">
        <f>SUM(V39:V40)</f>
        <v>0</v>
      </c>
    </row>
    <row r="39" spans="1:22" ht="14.25">
      <c r="H39" s="50" t="s">
        <v>60</v>
      </c>
      <c r="I39" s="102"/>
      <c r="J39" s="125">
        <v>8937603</v>
      </c>
      <c r="K39" s="125">
        <v>0</v>
      </c>
      <c r="L39" s="125">
        <v>0</v>
      </c>
      <c r="M39" s="125"/>
      <c r="N39" s="125">
        <v>895423</v>
      </c>
      <c r="O39" s="125">
        <v>0</v>
      </c>
      <c r="P39" s="203">
        <v>0</v>
      </c>
      <c r="Q39" s="228">
        <v>0</v>
      </c>
      <c r="R39" s="125"/>
      <c r="S39" s="125">
        <v>895423</v>
      </c>
      <c r="T39" s="125">
        <v>0</v>
      </c>
      <c r="U39" s="111">
        <v>0</v>
      </c>
      <c r="V39" s="125">
        <v>0</v>
      </c>
    </row>
    <row r="40" spans="1:22" s="43" customFormat="1" ht="21.75" customHeight="1">
      <c r="A40" s="98"/>
      <c r="B40" s="98"/>
      <c r="C40" s="42"/>
      <c r="D40" s="42"/>
      <c r="E40" s="42"/>
      <c r="F40" s="42"/>
      <c r="H40" s="50" t="s">
        <v>61</v>
      </c>
      <c r="I40" s="102"/>
      <c r="J40" s="101"/>
      <c r="K40" s="101"/>
      <c r="L40" s="101"/>
      <c r="M40" s="102"/>
      <c r="N40" s="101"/>
      <c r="O40" s="125"/>
      <c r="P40" s="101"/>
      <c r="Q40" s="227"/>
      <c r="R40" s="102"/>
      <c r="S40" s="101"/>
      <c r="T40" s="125"/>
      <c r="U40" s="101"/>
      <c r="V40" s="101"/>
    </row>
    <row r="41" spans="1:22" s="46" customFormat="1" ht="14.25">
      <c r="A41" s="95"/>
      <c r="B41" s="95"/>
      <c r="C41" s="1"/>
      <c r="D41" s="1"/>
      <c r="E41" s="1"/>
      <c r="F41" s="1"/>
      <c r="H41" s="50"/>
      <c r="I41" s="102"/>
      <c r="J41" s="101"/>
      <c r="K41" s="101"/>
      <c r="L41" s="101"/>
      <c r="M41" s="102"/>
      <c r="N41" s="101"/>
      <c r="O41" s="101"/>
      <c r="P41" s="101"/>
      <c r="Q41" s="227"/>
      <c r="R41" s="102"/>
      <c r="S41" s="101"/>
      <c r="T41" s="101"/>
      <c r="U41" s="101"/>
      <c r="V41" s="101"/>
    </row>
    <row r="42" spans="1:22" s="46" customFormat="1" ht="14.25">
      <c r="A42" s="95"/>
      <c r="B42" s="95"/>
      <c r="C42" s="1"/>
      <c r="D42" s="1"/>
      <c r="E42" s="1"/>
      <c r="F42" s="1"/>
      <c r="H42" s="45" t="s">
        <v>102</v>
      </c>
      <c r="I42" s="102"/>
      <c r="J42" s="39">
        <f>+J43+J46</f>
        <v>13312614.07</v>
      </c>
      <c r="K42" s="39">
        <f>+K43+K46</f>
        <v>27652283</v>
      </c>
      <c r="L42" s="39">
        <f>+L43+L46</f>
        <v>27652283</v>
      </c>
      <c r="M42" s="102"/>
      <c r="N42" s="39">
        <f>+N43+N46</f>
        <v>416667</v>
      </c>
      <c r="O42" s="39">
        <f>+O43+O46</f>
        <v>2210533</v>
      </c>
      <c r="P42" s="39">
        <f>+P43+P46</f>
        <v>2210533</v>
      </c>
      <c r="Q42" s="229">
        <f>+Q43+Q46</f>
        <v>2210533</v>
      </c>
      <c r="R42" s="102"/>
      <c r="S42" s="39">
        <f>+S43+S46</f>
        <v>1249999</v>
      </c>
      <c r="T42" s="39">
        <f>+T43+T46</f>
        <v>4371066</v>
      </c>
      <c r="U42" s="39">
        <f>+U43+U46</f>
        <v>4371066</v>
      </c>
      <c r="V42" s="39">
        <f>+V43+V46</f>
        <v>4371066</v>
      </c>
    </row>
    <row r="43" spans="1:22" ht="14.25">
      <c r="H43" s="54" t="s">
        <v>33</v>
      </c>
      <c r="I43" s="102"/>
      <c r="J43" s="125">
        <f>+J44</f>
        <v>13312614.07</v>
      </c>
      <c r="K43" s="125">
        <f t="shared" ref="K43:L43" si="4">+K44</f>
        <v>27652283</v>
      </c>
      <c r="L43" s="125">
        <f t="shared" si="4"/>
        <v>27652283</v>
      </c>
      <c r="M43" s="125"/>
      <c r="N43" s="230">
        <f>+N44</f>
        <v>416667</v>
      </c>
      <c r="O43" s="230">
        <f t="shared" ref="O43:Q43" si="5">+O44</f>
        <v>2210533</v>
      </c>
      <c r="P43" s="230">
        <f t="shared" si="5"/>
        <v>2210533</v>
      </c>
      <c r="Q43" s="230">
        <f t="shared" si="5"/>
        <v>2210533</v>
      </c>
      <c r="R43" s="125"/>
      <c r="S43" s="230">
        <f>+S44</f>
        <v>1249999</v>
      </c>
      <c r="T43" s="230">
        <f t="shared" ref="T43:V43" si="6">+T44</f>
        <v>4371066</v>
      </c>
      <c r="U43" s="230">
        <f t="shared" si="6"/>
        <v>4371066</v>
      </c>
      <c r="V43" s="163">
        <f t="shared" si="6"/>
        <v>4371066</v>
      </c>
    </row>
    <row r="44" spans="1:22" ht="14.25">
      <c r="H44" s="50" t="s">
        <v>19</v>
      </c>
      <c r="I44" s="102"/>
      <c r="J44" s="125">
        <v>13312614.07</v>
      </c>
      <c r="K44" s="125">
        <v>27652283</v>
      </c>
      <c r="L44" s="125">
        <v>27652283</v>
      </c>
      <c r="M44" s="125"/>
      <c r="N44" s="159">
        <v>416667</v>
      </c>
      <c r="O44" s="125">
        <v>2210533</v>
      </c>
      <c r="P44" s="125">
        <v>2210533</v>
      </c>
      <c r="Q44" s="228">
        <v>2210533</v>
      </c>
      <c r="R44" s="125"/>
      <c r="S44" s="125">
        <f>833332+N44</f>
        <v>1249999</v>
      </c>
      <c r="T44" s="125">
        <f>2160533+O44</f>
        <v>4371066</v>
      </c>
      <c r="U44" s="125">
        <f>2160533+P44</f>
        <v>4371066</v>
      </c>
      <c r="V44" s="125">
        <f>2160533+Q44</f>
        <v>4371066</v>
      </c>
    </row>
    <row r="45" spans="1:22" ht="14.25">
      <c r="H45" s="50" t="s">
        <v>20</v>
      </c>
      <c r="I45" s="102"/>
      <c r="J45" s="101"/>
      <c r="K45" s="101"/>
      <c r="L45" s="101"/>
      <c r="M45" s="102"/>
      <c r="N45" s="101"/>
      <c r="O45" s="101"/>
      <c r="P45" s="101"/>
      <c r="Q45" s="227"/>
      <c r="R45" s="102"/>
      <c r="S45" s="101"/>
      <c r="T45" s="101"/>
      <c r="U45" s="101"/>
      <c r="V45" s="101"/>
    </row>
    <row r="46" spans="1:22" ht="14.25">
      <c r="H46" s="54" t="s">
        <v>21</v>
      </c>
      <c r="I46" s="102"/>
      <c r="J46" s="101"/>
      <c r="K46" s="101"/>
      <c r="L46" s="101"/>
      <c r="M46" s="102"/>
      <c r="N46" s="101"/>
      <c r="O46" s="101"/>
      <c r="P46" s="101"/>
      <c r="Q46" s="227"/>
      <c r="R46" s="102"/>
      <c r="S46" s="101"/>
      <c r="T46" s="101"/>
      <c r="U46" s="101"/>
      <c r="V46" s="101"/>
    </row>
    <row r="47" spans="1:22" ht="14.25">
      <c r="H47" s="50" t="s">
        <v>19</v>
      </c>
      <c r="I47" s="102"/>
      <c r="J47" s="101"/>
      <c r="K47" s="101"/>
      <c r="L47" s="101"/>
      <c r="M47" s="102"/>
      <c r="N47" s="101"/>
      <c r="O47" s="101"/>
      <c r="P47" s="101"/>
      <c r="Q47" s="227"/>
      <c r="R47" s="102"/>
      <c r="S47" s="101"/>
      <c r="T47" s="101"/>
      <c r="U47" s="101"/>
      <c r="V47" s="101"/>
    </row>
    <row r="48" spans="1:22" ht="14.25">
      <c r="H48" s="50" t="s">
        <v>62</v>
      </c>
      <c r="I48" s="102"/>
      <c r="J48" s="101"/>
      <c r="K48" s="101"/>
      <c r="L48" s="101"/>
      <c r="M48" s="102"/>
      <c r="N48" s="101"/>
      <c r="O48" s="101"/>
      <c r="P48" s="101"/>
      <c r="Q48" s="227"/>
      <c r="R48" s="102"/>
      <c r="S48" s="101"/>
      <c r="T48" s="101"/>
      <c r="U48" s="101"/>
      <c r="V48" s="101"/>
    </row>
    <row r="49" spans="1:22" ht="14.25">
      <c r="H49" s="45" t="s">
        <v>91</v>
      </c>
      <c r="I49" s="102"/>
      <c r="J49" s="39">
        <f>+J50+J51</f>
        <v>0</v>
      </c>
      <c r="K49" s="39">
        <f>+K50+K51</f>
        <v>0</v>
      </c>
      <c r="L49" s="39">
        <f>+L50+L51</f>
        <v>0</v>
      </c>
      <c r="M49" s="102"/>
      <c r="N49" s="39">
        <f>+N50+N51</f>
        <v>0</v>
      </c>
      <c r="O49" s="39">
        <f>+O50+O51</f>
        <v>0</v>
      </c>
      <c r="P49" s="39">
        <f>+P50+P51</f>
        <v>0</v>
      </c>
      <c r="Q49" s="229">
        <f>+Q50+Q51</f>
        <v>0</v>
      </c>
      <c r="R49" s="102"/>
      <c r="S49" s="39">
        <f>+S50+S51</f>
        <v>0</v>
      </c>
      <c r="T49" s="39">
        <f>+T50+T51</f>
        <v>0</v>
      </c>
      <c r="U49" s="39">
        <f>+U50+U51</f>
        <v>0</v>
      </c>
      <c r="V49" s="39">
        <f>+V50+V51</f>
        <v>0</v>
      </c>
    </row>
    <row r="50" spans="1:22" s="43" customFormat="1" ht="21.75" customHeight="1">
      <c r="A50" s="98"/>
      <c r="B50" s="98"/>
      <c r="C50" s="42"/>
      <c r="D50" s="42"/>
      <c r="E50" s="42"/>
      <c r="F50" s="42"/>
      <c r="H50" s="54" t="s">
        <v>33</v>
      </c>
      <c r="I50" s="102"/>
      <c r="J50" s="101"/>
      <c r="K50" s="101"/>
      <c r="L50" s="101"/>
      <c r="M50" s="102"/>
      <c r="N50" s="101"/>
      <c r="O50" s="227"/>
      <c r="P50" s="101"/>
      <c r="Q50" s="227"/>
      <c r="R50" s="102"/>
      <c r="S50" s="101"/>
      <c r="T50" s="101"/>
      <c r="U50" s="101"/>
      <c r="V50" s="101"/>
    </row>
    <row r="51" spans="1:22" ht="14.25">
      <c r="H51" s="54" t="s">
        <v>21</v>
      </c>
      <c r="I51" s="102"/>
      <c r="J51" s="101"/>
      <c r="K51" s="101"/>
      <c r="L51" s="101"/>
      <c r="M51" s="102"/>
      <c r="N51" s="101"/>
      <c r="O51" s="101"/>
      <c r="P51" s="101"/>
      <c r="Q51" s="101"/>
      <c r="R51" s="102"/>
      <c r="S51" s="101"/>
      <c r="T51" s="101"/>
      <c r="U51" s="101"/>
      <c r="V51" s="101"/>
    </row>
    <row r="52" spans="1:22" ht="14.25">
      <c r="H52" s="44" t="s">
        <v>92</v>
      </c>
      <c r="I52" s="102"/>
      <c r="J52" s="39">
        <f>J53</f>
        <v>0</v>
      </c>
      <c r="K52" s="39">
        <f>SUM(K53)</f>
        <v>0</v>
      </c>
      <c r="L52" s="39">
        <f>SUM(L53)</f>
        <v>0</v>
      </c>
      <c r="M52" s="102"/>
      <c r="N52" s="39">
        <f>SUM(N53)</f>
        <v>0</v>
      </c>
      <c r="O52" s="39">
        <f>SUM(O53)</f>
        <v>0</v>
      </c>
      <c r="P52" s="39">
        <f>SUM(P53)</f>
        <v>0</v>
      </c>
      <c r="Q52" s="39">
        <f>SUM(Q53)</f>
        <v>0</v>
      </c>
      <c r="R52" s="102"/>
      <c r="S52" s="39">
        <f>SUM(S53)</f>
        <v>0</v>
      </c>
      <c r="T52" s="39">
        <f>SUM(T53)</f>
        <v>0</v>
      </c>
      <c r="U52" s="39">
        <f>SUM(U53)</f>
        <v>0</v>
      </c>
      <c r="V52" s="39">
        <f>SUM(V53)</f>
        <v>0</v>
      </c>
    </row>
    <row r="53" spans="1:22" ht="14.25">
      <c r="H53" s="55" t="s">
        <v>93</v>
      </c>
      <c r="I53" s="102"/>
      <c r="J53" s="52">
        <f>+J54-J55</f>
        <v>0</v>
      </c>
      <c r="K53" s="52">
        <f>+K54-K55</f>
        <v>0</v>
      </c>
      <c r="L53" s="52">
        <f>+L54-L55</f>
        <v>0</v>
      </c>
      <c r="M53" s="102"/>
      <c r="N53" s="52">
        <f>+N54-N55</f>
        <v>0</v>
      </c>
      <c r="O53" s="52">
        <f>+O54-O55</f>
        <v>0</v>
      </c>
      <c r="P53" s="52">
        <f>+P54-P55</f>
        <v>0</v>
      </c>
      <c r="Q53" s="52">
        <f>+Q54-Q55</f>
        <v>0</v>
      </c>
      <c r="R53" s="102"/>
      <c r="S53" s="52">
        <f>+S54-S55</f>
        <v>0</v>
      </c>
      <c r="T53" s="52">
        <f>+T54-T55</f>
        <v>0</v>
      </c>
      <c r="U53" s="52">
        <f>+U54-U55</f>
        <v>0</v>
      </c>
      <c r="V53" s="52">
        <f>+V54-V55</f>
        <v>0</v>
      </c>
    </row>
    <row r="54" spans="1:22" ht="14.25">
      <c r="H54" s="54" t="s">
        <v>34</v>
      </c>
      <c r="I54" s="102"/>
      <c r="J54" s="101"/>
      <c r="K54" s="101"/>
      <c r="L54" s="101"/>
      <c r="M54" s="102"/>
      <c r="N54" s="101"/>
      <c r="O54" s="101"/>
      <c r="P54" s="101"/>
      <c r="Q54" s="101"/>
      <c r="R54" s="102"/>
      <c r="S54" s="48"/>
      <c r="T54" s="48"/>
      <c r="U54" s="48"/>
      <c r="V54" s="48"/>
    </row>
    <row r="55" spans="1:22" ht="14.25">
      <c r="H55" s="56" t="s">
        <v>25</v>
      </c>
      <c r="I55" s="224"/>
      <c r="J55" s="103"/>
      <c r="K55" s="103"/>
      <c r="L55" s="103"/>
      <c r="M55" s="224"/>
      <c r="N55" s="103"/>
      <c r="O55" s="103"/>
      <c r="P55" s="103"/>
      <c r="Q55" s="103"/>
      <c r="R55" s="224"/>
      <c r="S55" s="99"/>
      <c r="T55" s="99"/>
      <c r="U55" s="99"/>
      <c r="V55" s="99"/>
    </row>
    <row r="57" spans="1:22" ht="15" customHeight="1">
      <c r="H57" s="250" t="s">
        <v>99</v>
      </c>
      <c r="I57" s="251"/>
      <c r="J57" s="251"/>
      <c r="K57" s="251"/>
      <c r="L57" s="251"/>
      <c r="M57" s="251"/>
      <c r="N57" s="251"/>
      <c r="O57" s="251"/>
      <c r="P57" s="251"/>
      <c r="Q57" s="251"/>
      <c r="R57" s="251"/>
      <c r="S57" s="251"/>
      <c r="T57" s="251"/>
      <c r="U57" s="251"/>
      <c r="V57" s="252"/>
    </row>
    <row r="58" spans="1:22" ht="14.25" customHeight="1">
      <c r="H58" s="253"/>
      <c r="I58" s="254"/>
      <c r="J58" s="254"/>
      <c r="K58" s="254"/>
      <c r="L58" s="254"/>
      <c r="M58" s="254"/>
      <c r="N58" s="254"/>
      <c r="O58" s="254"/>
      <c r="P58" s="254"/>
      <c r="Q58" s="254"/>
      <c r="R58" s="254"/>
      <c r="S58" s="254"/>
      <c r="T58" s="254"/>
      <c r="U58" s="254"/>
      <c r="V58" s="255"/>
    </row>
    <row r="59" spans="1:22" ht="14.25">
      <c r="H59" s="4" t="s">
        <v>43</v>
      </c>
      <c r="I59" s="51"/>
      <c r="J59" s="4"/>
      <c r="K59" s="4"/>
      <c r="L59" s="4"/>
      <c r="M59" s="51"/>
      <c r="N59" s="4"/>
      <c r="O59" s="4"/>
      <c r="P59" s="4"/>
      <c r="Q59" s="4"/>
      <c r="R59" s="51"/>
      <c r="S59" s="4"/>
      <c r="T59" s="4"/>
      <c r="U59" s="4"/>
      <c r="V59" s="4"/>
    </row>
    <row r="60" spans="1:22" ht="14.25">
      <c r="H60" s="4"/>
      <c r="I60" s="51"/>
      <c r="J60" s="4"/>
      <c r="K60" s="4"/>
      <c r="L60" s="4"/>
      <c r="M60" s="51"/>
      <c r="N60" s="4"/>
      <c r="O60" s="4"/>
      <c r="P60" s="4"/>
      <c r="Q60" s="4"/>
      <c r="R60" s="51"/>
      <c r="S60" s="4"/>
      <c r="T60" s="4"/>
      <c r="U60" s="4"/>
      <c r="V60" s="4"/>
    </row>
    <row r="67" ht="39" customHeight="1"/>
  </sheetData>
  <mergeCells count="17">
    <mergeCell ref="H57:V58"/>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topLeftCell="C1" workbookViewId="0">
      <selection activeCell="G23" sqref="G23"/>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262"/>
      <c r="M1" s="262"/>
      <c r="N1" s="262"/>
    </row>
    <row r="2" spans="2:14" ht="22.5" customHeight="1">
      <c r="L2" s="262"/>
      <c r="M2" s="262"/>
      <c r="N2" s="262"/>
    </row>
    <row r="4" spans="2:14" ht="15">
      <c r="B4" s="2" t="s">
        <v>126</v>
      </c>
    </row>
    <row r="5" spans="2:14" ht="15">
      <c r="B5" s="3" t="s">
        <v>112</v>
      </c>
    </row>
    <row r="6" spans="2:14" ht="16.5" customHeight="1">
      <c r="B6" s="193" t="s">
        <v>137</v>
      </c>
    </row>
    <row r="7" spans="2:14" ht="21" customHeight="1">
      <c r="B7" s="193" t="s">
        <v>74</v>
      </c>
      <c r="M7" s="192" t="s">
        <v>57</v>
      </c>
    </row>
    <row r="8" spans="2:14" ht="16.5" customHeight="1">
      <c r="B8" s="3"/>
      <c r="M8" s="192"/>
    </row>
    <row r="10" spans="2:14" ht="21" customHeight="1">
      <c r="B10" s="276" t="s">
        <v>59</v>
      </c>
      <c r="C10" s="189"/>
      <c r="D10" s="279" t="s">
        <v>90</v>
      </c>
      <c r="E10" s="280"/>
      <c r="F10" s="280"/>
      <c r="G10" s="281"/>
      <c r="H10" s="282" t="s">
        <v>95</v>
      </c>
      <c r="I10" s="280"/>
      <c r="J10" s="280"/>
      <c r="K10" s="280"/>
      <c r="L10" s="280"/>
      <c r="M10" s="267" t="s">
        <v>35</v>
      </c>
      <c r="N10" s="268"/>
    </row>
    <row r="11" spans="2:14" ht="24" customHeight="1">
      <c r="B11" s="277"/>
      <c r="C11" s="189"/>
      <c r="D11" s="270" t="s">
        <v>45</v>
      </c>
      <c r="E11" s="265" t="s">
        <v>46</v>
      </c>
      <c r="F11" s="263" t="s">
        <v>36</v>
      </c>
      <c r="G11" s="272"/>
      <c r="H11" s="273" t="s">
        <v>37</v>
      </c>
      <c r="I11" s="263" t="s">
        <v>38</v>
      </c>
      <c r="J11" s="265" t="s">
        <v>47</v>
      </c>
      <c r="K11" s="263" t="s">
        <v>38</v>
      </c>
      <c r="L11" s="265" t="s">
        <v>39</v>
      </c>
      <c r="M11" s="265"/>
      <c r="N11" s="269"/>
    </row>
    <row r="12" spans="2:14" ht="30.75" customHeight="1">
      <c r="B12" s="278"/>
      <c r="C12" s="189"/>
      <c r="D12" s="271"/>
      <c r="E12" s="266"/>
      <c r="F12" s="190" t="s">
        <v>40</v>
      </c>
      <c r="G12" s="191" t="s">
        <v>38</v>
      </c>
      <c r="H12" s="274"/>
      <c r="I12" s="264"/>
      <c r="J12" s="266"/>
      <c r="K12" s="264"/>
      <c r="L12" s="266"/>
      <c r="M12" s="190" t="s">
        <v>40</v>
      </c>
      <c r="N12" s="191" t="s">
        <v>38</v>
      </c>
    </row>
    <row r="13" spans="2:14" ht="14.25">
      <c r="B13" s="4"/>
      <c r="C13" s="4"/>
      <c r="D13" s="4"/>
      <c r="E13" s="4"/>
      <c r="F13" s="4"/>
      <c r="G13" s="4"/>
      <c r="H13" s="4"/>
      <c r="I13" s="4"/>
      <c r="J13" s="4"/>
      <c r="K13" s="4"/>
      <c r="L13" s="4"/>
      <c r="M13" s="4"/>
      <c r="N13" s="4"/>
    </row>
    <row r="14" spans="2:14" ht="36.75" customHeight="1">
      <c r="B14" s="127" t="s">
        <v>111</v>
      </c>
      <c r="C14" s="5"/>
      <c r="D14" s="128">
        <v>14229245</v>
      </c>
      <c r="E14" s="129">
        <v>14378378.48</v>
      </c>
      <c r="F14" s="132">
        <f>+E14-D14</f>
        <v>149133.48000000045</v>
      </c>
      <c r="G14" s="6">
        <f>IF(D14=0,"n.a.",((E14/D14)-1)*100)</f>
        <v>1.048077252166224</v>
      </c>
      <c r="H14" s="130">
        <v>9774202.1699999999</v>
      </c>
      <c r="I14" s="8">
        <f>IF(L14=0, "n.a.",H14/L14)</f>
        <v>1</v>
      </c>
      <c r="J14" s="7">
        <v>0</v>
      </c>
      <c r="K14" s="9">
        <f>IF(L14=0,"n.a.",J14/L14)</f>
        <v>0</v>
      </c>
      <c r="L14" s="181">
        <f>+H14+J14</f>
        <v>9774202.1699999999</v>
      </c>
      <c r="M14" s="7">
        <f>E14-L14</f>
        <v>4604176.3100000005</v>
      </c>
      <c r="N14" s="10">
        <f>IF(L14=0,"n.a.",((E14/L14)-1)*100)</f>
        <v>47.105392644032037</v>
      </c>
    </row>
    <row r="15" spans="2:14" ht="36.75" customHeight="1">
      <c r="B15" s="283"/>
      <c r="C15" s="283"/>
      <c r="D15" s="283"/>
      <c r="E15" s="283"/>
      <c r="F15" s="283"/>
      <c r="G15" s="283"/>
      <c r="H15" s="283"/>
      <c r="I15" s="283"/>
      <c r="J15" s="283"/>
      <c r="K15" s="283"/>
      <c r="L15" s="283"/>
      <c r="M15" s="283"/>
      <c r="N15" s="283"/>
    </row>
    <row r="16" spans="2:14" ht="48.75" customHeight="1">
      <c r="B16" s="11"/>
      <c r="C16" s="4"/>
      <c r="D16" s="12"/>
      <c r="E16" s="12"/>
      <c r="F16" s="12"/>
      <c r="G16" s="13"/>
      <c r="H16" s="134"/>
      <c r="I16" s="15"/>
      <c r="J16" s="14"/>
      <c r="K16" s="15"/>
      <c r="L16" s="14"/>
      <c r="M16" s="14"/>
      <c r="N16" s="15"/>
    </row>
    <row r="17" spans="2:16" ht="25.5" customHeight="1">
      <c r="B17" s="11"/>
      <c r="C17" s="4"/>
      <c r="D17" s="12"/>
      <c r="E17" s="12"/>
      <c r="F17" s="12"/>
      <c r="G17" s="134"/>
      <c r="H17" s="135"/>
      <c r="I17" s="15"/>
      <c r="J17" s="14"/>
      <c r="K17" s="15"/>
      <c r="L17" s="14"/>
      <c r="M17" s="14"/>
      <c r="N17" s="15"/>
    </row>
    <row r="18" spans="2:16">
      <c r="G18" s="135"/>
      <c r="H18" s="134"/>
      <c r="O18" s="16"/>
      <c r="P18" s="16"/>
    </row>
    <row r="19" spans="2:16" ht="17.25" customHeight="1">
      <c r="G19" s="275"/>
      <c r="H19" s="275"/>
      <c r="I19" s="275"/>
    </row>
    <row r="20" spans="2:16" ht="27.75" customHeight="1">
      <c r="G20" s="275"/>
      <c r="H20" s="275"/>
      <c r="I20" s="275"/>
    </row>
    <row r="21" spans="2:16" ht="26.25" customHeight="1">
      <c r="G21" s="136"/>
    </row>
    <row r="23" spans="2:16">
      <c r="M23" s="91"/>
    </row>
    <row r="25" spans="2:16">
      <c r="E25" s="1" t="s">
        <v>124</v>
      </c>
    </row>
    <row r="27" spans="2:16">
      <c r="K27" s="1" t="s">
        <v>124</v>
      </c>
    </row>
  </sheetData>
  <mergeCells count="16">
    <mergeCell ref="G19:I19"/>
    <mergeCell ref="G20:I20"/>
    <mergeCell ref="B10:B12"/>
    <mergeCell ref="D10:G10"/>
    <mergeCell ref="H10:L10"/>
    <mergeCell ref="B15:N15"/>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pageSetUpPr fitToPage="1"/>
  </sheetPr>
  <dimension ref="B3:K62"/>
  <sheetViews>
    <sheetView showGridLines="0" view="pageBreakPreview" topLeftCell="A28" zoomScale="75" zoomScaleNormal="75" zoomScaleSheetLayoutView="75" workbookViewId="0">
      <selection activeCell="H33" sqref="H33:H34"/>
    </sheetView>
  </sheetViews>
  <sheetFormatPr baseColWidth="10" defaultRowHeight="11.25"/>
  <cols>
    <col min="1" max="1" width="5.42578125" style="62" customWidth="1"/>
    <col min="2" max="2" width="5" style="62" customWidth="1"/>
    <col min="3" max="3" width="13.28515625" style="62" customWidth="1"/>
    <col min="4" max="4" width="17" style="62" customWidth="1"/>
    <col min="5" max="5" width="23" style="62" customWidth="1"/>
    <col min="6" max="6" width="5.140625" style="62" customWidth="1"/>
    <col min="7" max="7" width="21.85546875" style="62" bestFit="1" customWidth="1"/>
    <col min="8" max="8" width="112.85546875" style="63" customWidth="1"/>
    <col min="9" max="9" width="59.5703125" style="63" customWidth="1"/>
    <col min="10" max="11" width="14.42578125" style="62" bestFit="1" customWidth="1"/>
    <col min="12" max="16384" width="11.42578125" style="62"/>
  </cols>
  <sheetData>
    <row r="3" spans="2:9" ht="25.5" customHeight="1"/>
    <row r="4" spans="2:9" s="57" customFormat="1" ht="25.5">
      <c r="B4" s="194" t="s">
        <v>127</v>
      </c>
      <c r="H4" s="58"/>
      <c r="I4" s="58"/>
    </row>
    <row r="5" spans="2:9" s="59" customFormat="1" ht="19.5">
      <c r="B5" s="193" t="s">
        <v>72</v>
      </c>
      <c r="E5" s="3" t="s">
        <v>113</v>
      </c>
      <c r="H5" s="60"/>
      <c r="I5" s="60"/>
    </row>
    <row r="6" spans="2:9" s="59" customFormat="1" ht="24" customHeight="1">
      <c r="B6" s="193" t="s">
        <v>27</v>
      </c>
      <c r="H6" s="60"/>
      <c r="I6" s="60"/>
    </row>
    <row r="7" spans="2:9" s="59" customFormat="1" ht="19.5">
      <c r="B7" s="193" t="s">
        <v>28</v>
      </c>
      <c r="H7" s="60"/>
      <c r="I7" s="60"/>
    </row>
    <row r="8" spans="2:9" s="59" customFormat="1" ht="15">
      <c r="B8" s="61"/>
      <c r="H8" s="60" t="s">
        <v>124</v>
      </c>
      <c r="I8" s="60"/>
    </row>
    <row r="9" spans="2:9" s="59" customFormat="1" ht="24.75">
      <c r="B9" s="193" t="s">
        <v>138</v>
      </c>
      <c r="H9" s="60"/>
      <c r="I9" s="58" t="s">
        <v>58</v>
      </c>
    </row>
    <row r="10" spans="2:9" s="59" customFormat="1" ht="12" thickBot="1">
      <c r="H10" s="60"/>
      <c r="I10" s="60"/>
    </row>
    <row r="11" spans="2:9" ht="21" customHeight="1" thickTop="1">
      <c r="B11" s="290"/>
      <c r="C11" s="290" t="s">
        <v>29</v>
      </c>
      <c r="D11" s="306" t="s">
        <v>121</v>
      </c>
      <c r="E11" s="306"/>
      <c r="F11" s="301" t="s">
        <v>130</v>
      </c>
      <c r="G11" s="301"/>
      <c r="H11" s="290" t="s">
        <v>71</v>
      </c>
      <c r="I11" s="290"/>
    </row>
    <row r="12" spans="2:9" ht="15.75" customHeight="1">
      <c r="B12" s="291"/>
      <c r="C12" s="291"/>
      <c r="D12" s="307" t="s">
        <v>136</v>
      </c>
      <c r="E12" s="307"/>
      <c r="F12" s="302" t="s">
        <v>48</v>
      </c>
      <c r="G12" s="195" t="s">
        <v>49</v>
      </c>
      <c r="H12" s="291"/>
      <c r="I12" s="291"/>
    </row>
    <row r="13" spans="2:9" ht="12" customHeight="1" thickBot="1">
      <c r="B13" s="292"/>
      <c r="C13" s="292"/>
      <c r="D13" s="308"/>
      <c r="E13" s="308"/>
      <c r="F13" s="303"/>
      <c r="G13" s="196" t="s">
        <v>63</v>
      </c>
      <c r="H13" s="292"/>
      <c r="I13" s="292"/>
    </row>
    <row r="14" spans="2:9" ht="6" customHeight="1" thickTop="1" thickBot="1">
      <c r="C14" s="63"/>
      <c r="D14" s="63"/>
      <c r="E14" s="63"/>
      <c r="F14" s="63"/>
      <c r="G14" s="63"/>
    </row>
    <row r="15" spans="2:9" s="67" customFormat="1" ht="42" customHeight="1" thickTop="1">
      <c r="B15" s="309" t="s">
        <v>13</v>
      </c>
      <c r="C15" s="293" t="s">
        <v>53</v>
      </c>
      <c r="D15" s="64" t="s">
        <v>70</v>
      </c>
      <c r="E15" s="204">
        <v>13674560</v>
      </c>
      <c r="F15" s="305" t="s">
        <v>50</v>
      </c>
      <c r="G15" s="211">
        <f>+E16-E15</f>
        <v>286304.31000000052</v>
      </c>
      <c r="H15" s="284" t="s">
        <v>139</v>
      </c>
      <c r="I15" s="285"/>
    </row>
    <row r="16" spans="2:9" s="67" customFormat="1" ht="20.25" customHeight="1" thickBot="1">
      <c r="B16" s="310"/>
      <c r="C16" s="294"/>
      <c r="D16" s="68" t="s">
        <v>129</v>
      </c>
      <c r="E16" s="205">
        <v>13960864.310000001</v>
      </c>
      <c r="F16" s="300"/>
      <c r="G16" s="212">
        <f>IF(E15=0,"n.a.",(E16/E15-1)*100)</f>
        <v>2.0937003457515369</v>
      </c>
      <c r="H16" s="286"/>
      <c r="I16" s="287"/>
    </row>
    <row r="17" spans="2:11" s="67" customFormat="1" ht="51" customHeight="1" thickTop="1">
      <c r="B17" s="310"/>
      <c r="C17" s="294"/>
      <c r="D17" s="71" t="s">
        <v>120</v>
      </c>
      <c r="E17" s="206">
        <v>14105891.529999999</v>
      </c>
      <c r="F17" s="288" t="s">
        <v>122</v>
      </c>
      <c r="G17" s="213">
        <f>+E18-E17</f>
        <v>-145027.21999999881</v>
      </c>
      <c r="H17" s="284" t="s">
        <v>140</v>
      </c>
      <c r="I17" s="296"/>
    </row>
    <row r="18" spans="2:11" s="67" customFormat="1" ht="53.25" customHeight="1" thickBot="1">
      <c r="B18" s="310"/>
      <c r="C18" s="295"/>
      <c r="D18" s="74" t="s">
        <v>129</v>
      </c>
      <c r="E18" s="207">
        <v>13960864.310000001</v>
      </c>
      <c r="F18" s="304"/>
      <c r="G18" s="214">
        <f>IF(E17=0,"n..a",(E18/E17-1)*100)</f>
        <v>-1.0281322502130319</v>
      </c>
      <c r="H18" s="297"/>
      <c r="I18" s="298"/>
    </row>
    <row r="19" spans="2:11" s="67" customFormat="1" ht="37.5" customHeight="1" thickTop="1">
      <c r="B19" s="310"/>
      <c r="C19" s="294" t="s">
        <v>123</v>
      </c>
      <c r="D19" s="64" t="s">
        <v>70</v>
      </c>
      <c r="E19" s="206">
        <v>36800</v>
      </c>
      <c r="F19" s="299" t="s">
        <v>50</v>
      </c>
      <c r="G19" s="215">
        <f>+E20-E19</f>
        <v>5523.6100000000006</v>
      </c>
      <c r="H19" s="284" t="s">
        <v>141</v>
      </c>
      <c r="I19" s="285"/>
      <c r="J19" s="180"/>
      <c r="K19" s="180"/>
    </row>
    <row r="20" spans="2:11" s="67" customFormat="1" ht="29.25" customHeight="1" thickBot="1">
      <c r="B20" s="310"/>
      <c r="C20" s="294"/>
      <c r="D20" s="68" t="s">
        <v>129</v>
      </c>
      <c r="E20" s="207">
        <v>42323.61</v>
      </c>
      <c r="F20" s="300"/>
      <c r="G20" s="212">
        <f>IF(E19=0,"n.a.",(E20/E19-1)*100)</f>
        <v>15.009809782608707</v>
      </c>
      <c r="H20" s="286"/>
      <c r="I20" s="287"/>
      <c r="J20" s="180"/>
      <c r="K20" s="180"/>
    </row>
    <row r="21" spans="2:11" s="67" customFormat="1" ht="53.25" customHeight="1" thickTop="1">
      <c r="B21" s="310"/>
      <c r="C21" s="294"/>
      <c r="D21" s="71" t="s">
        <v>120</v>
      </c>
      <c r="E21" s="206">
        <v>973277.37</v>
      </c>
      <c r="F21" s="288" t="s">
        <v>122</v>
      </c>
      <c r="G21" s="213">
        <f>+E22-E21</f>
        <v>-930953.76</v>
      </c>
      <c r="H21" s="284" t="s">
        <v>142</v>
      </c>
      <c r="I21" s="285"/>
      <c r="J21" s="180"/>
      <c r="K21" s="180"/>
    </row>
    <row r="22" spans="2:11" s="67" customFormat="1" ht="36" customHeight="1" thickBot="1">
      <c r="B22" s="310"/>
      <c r="C22" s="294"/>
      <c r="D22" s="74" t="s">
        <v>129</v>
      </c>
      <c r="E22" s="208">
        <v>42323.61</v>
      </c>
      <c r="F22" s="289"/>
      <c r="G22" s="216">
        <f>IF(E21=0,"n.a.",(E22/E21-1)*100)</f>
        <v>-95.651433876449829</v>
      </c>
      <c r="H22" s="286"/>
      <c r="I22" s="287"/>
      <c r="J22" s="180"/>
      <c r="K22" s="180"/>
    </row>
    <row r="23" spans="2:11" s="67" customFormat="1" ht="37.5" customHeight="1" thickTop="1">
      <c r="B23" s="310"/>
      <c r="C23" s="293" t="s">
        <v>128</v>
      </c>
      <c r="D23" s="64" t="s">
        <v>70</v>
      </c>
      <c r="E23" s="206">
        <v>517885</v>
      </c>
      <c r="F23" s="299" t="s">
        <v>50</v>
      </c>
      <c r="G23" s="213">
        <f>+E24-E23</f>
        <v>-142694.44</v>
      </c>
      <c r="H23" s="284" t="s">
        <v>143</v>
      </c>
      <c r="I23" s="285"/>
      <c r="J23" s="180"/>
      <c r="K23" s="180"/>
    </row>
    <row r="24" spans="2:11" s="67" customFormat="1" ht="29.25" customHeight="1" thickBot="1">
      <c r="B24" s="310"/>
      <c r="C24" s="294"/>
      <c r="D24" s="68" t="s">
        <v>129</v>
      </c>
      <c r="E24" s="207">
        <v>375190.56</v>
      </c>
      <c r="F24" s="300"/>
      <c r="G24" s="212">
        <f>IF(E23=0,"n.a.",(E24/E23-1)*100)</f>
        <v>-27.553306235940411</v>
      </c>
      <c r="H24" s="286"/>
      <c r="I24" s="287"/>
      <c r="J24" s="180"/>
      <c r="K24" s="180"/>
    </row>
    <row r="25" spans="2:11" s="67" customFormat="1" ht="53.25" customHeight="1" thickTop="1">
      <c r="B25" s="310"/>
      <c r="C25" s="294"/>
      <c r="D25" s="71" t="s">
        <v>120</v>
      </c>
      <c r="E25" s="206">
        <v>0</v>
      </c>
      <c r="F25" s="288" t="s">
        <v>122</v>
      </c>
      <c r="G25" s="213">
        <f>+E26-E25</f>
        <v>375190.56</v>
      </c>
      <c r="H25" s="284" t="s">
        <v>144</v>
      </c>
      <c r="I25" s="285"/>
      <c r="J25" s="180">
        <f>375190.56/466807.19*100</f>
        <v>80.373774876946513</v>
      </c>
      <c r="K25" s="180"/>
    </row>
    <row r="26" spans="2:11" s="67" customFormat="1" ht="36" customHeight="1" thickBot="1">
      <c r="B26" s="310"/>
      <c r="C26" s="312"/>
      <c r="D26" s="74" t="s">
        <v>129</v>
      </c>
      <c r="E26" s="208">
        <v>375190.56</v>
      </c>
      <c r="F26" s="289"/>
      <c r="G26" s="216" t="str">
        <f>IF(E25=0,"n.a.",(E26/E25-1)*100)</f>
        <v>n.a.</v>
      </c>
      <c r="H26" s="286"/>
      <c r="I26" s="287"/>
      <c r="J26" s="180"/>
      <c r="K26" s="180"/>
    </row>
    <row r="27" spans="2:11" s="67" customFormat="1" ht="29.25" customHeight="1" thickTop="1">
      <c r="B27" s="309" t="s">
        <v>41</v>
      </c>
      <c r="C27" s="315" t="s">
        <v>54</v>
      </c>
      <c r="D27" s="64" t="s">
        <v>70</v>
      </c>
      <c r="E27" s="206">
        <v>4371066</v>
      </c>
      <c r="F27" s="317" t="s">
        <v>50</v>
      </c>
      <c r="G27" s="213">
        <f t="shared" ref="G27" si="0">+E28-E27</f>
        <v>0</v>
      </c>
      <c r="H27" s="284"/>
      <c r="I27" s="285"/>
    </row>
    <row r="28" spans="2:11" s="67" customFormat="1" ht="29.25" customHeight="1" thickBot="1">
      <c r="B28" s="310"/>
      <c r="C28" s="294"/>
      <c r="D28" s="68" t="s">
        <v>129</v>
      </c>
      <c r="E28" s="208">
        <v>4371066</v>
      </c>
      <c r="F28" s="300"/>
      <c r="G28" s="216">
        <f t="shared" ref="G28" si="1">IF(E27=0,"n.a.",(E28/E27-1)*100)</f>
        <v>0</v>
      </c>
      <c r="H28" s="286"/>
      <c r="I28" s="287"/>
    </row>
    <row r="29" spans="2:11" s="67" customFormat="1" ht="50.25" customHeight="1" thickTop="1">
      <c r="B29" s="310"/>
      <c r="C29" s="294"/>
      <c r="D29" s="71" t="s">
        <v>120</v>
      </c>
      <c r="E29" s="206">
        <v>1249999</v>
      </c>
      <c r="F29" s="288" t="s">
        <v>122</v>
      </c>
      <c r="G29" s="213">
        <f t="shared" ref="G29" si="2">+E30-E29</f>
        <v>3121067</v>
      </c>
      <c r="H29" s="284" t="s">
        <v>146</v>
      </c>
      <c r="I29" s="285"/>
    </row>
    <row r="30" spans="2:11" s="67" customFormat="1" ht="47.25" customHeight="1" thickBot="1">
      <c r="B30" s="310"/>
      <c r="C30" s="312"/>
      <c r="D30" s="74" t="s">
        <v>129</v>
      </c>
      <c r="E30" s="208">
        <v>4371066</v>
      </c>
      <c r="F30" s="289"/>
      <c r="G30" s="216">
        <f t="shared" ref="G30" si="3">IF(E29=0,"n.a.",(E30/E29-1)*100)</f>
        <v>249.68555974844779</v>
      </c>
      <c r="H30" s="286"/>
      <c r="I30" s="287"/>
    </row>
    <row r="31" spans="2:11" s="67" customFormat="1" ht="29.25" customHeight="1" thickTop="1">
      <c r="B31" s="310"/>
      <c r="C31" s="315" t="s">
        <v>55</v>
      </c>
      <c r="D31" s="64" t="s">
        <v>70</v>
      </c>
      <c r="E31" s="209"/>
      <c r="F31" s="317" t="s">
        <v>50</v>
      </c>
      <c r="G31" s="217">
        <f>+E32-E31</f>
        <v>0</v>
      </c>
      <c r="H31" s="332"/>
      <c r="I31" s="330"/>
    </row>
    <row r="32" spans="2:11" s="67" customFormat="1" ht="32.25" customHeight="1">
      <c r="B32" s="310"/>
      <c r="C32" s="294"/>
      <c r="D32" s="68" t="s">
        <v>129</v>
      </c>
      <c r="E32" s="205"/>
      <c r="F32" s="300"/>
      <c r="G32" s="212" t="str">
        <f>IF(E31=0,"n.a.",(E32/E31-1)*100)</f>
        <v>n.a.</v>
      </c>
      <c r="H32" s="333"/>
      <c r="I32" s="331"/>
    </row>
    <row r="33" spans="2:9" s="67" customFormat="1" ht="46.5" customHeight="1">
      <c r="B33" s="310"/>
      <c r="C33" s="294"/>
      <c r="D33" s="71" t="s">
        <v>120</v>
      </c>
      <c r="E33" s="206"/>
      <c r="F33" s="288" t="s">
        <v>122</v>
      </c>
      <c r="G33" s="218">
        <f>+E34-E33</f>
        <v>0</v>
      </c>
      <c r="H33" s="334"/>
      <c r="I33" s="326"/>
    </row>
    <row r="34" spans="2:9" s="67" customFormat="1" ht="52.5" customHeight="1" thickBot="1">
      <c r="B34" s="311"/>
      <c r="C34" s="312"/>
      <c r="D34" s="74" t="s">
        <v>129</v>
      </c>
      <c r="E34" s="210"/>
      <c r="F34" s="289"/>
      <c r="G34" s="219" t="str">
        <f>IF(E33=0,"n.a.",(E34/E33-1)*100)</f>
        <v>n.a.</v>
      </c>
      <c r="H34" s="335"/>
      <c r="I34" s="327"/>
    </row>
    <row r="35" spans="2:9" s="67" customFormat="1" ht="29.25" hidden="1" customHeight="1" thickTop="1">
      <c r="B35" s="310" t="s">
        <v>42</v>
      </c>
      <c r="C35" s="294" t="s">
        <v>54</v>
      </c>
      <c r="D35" s="64" t="s">
        <v>70</v>
      </c>
      <c r="E35" s="77"/>
      <c r="F35" s="318" t="s">
        <v>50</v>
      </c>
      <c r="G35" s="78">
        <f>+E36-E35</f>
        <v>0</v>
      </c>
      <c r="H35" s="322"/>
      <c r="I35" s="328"/>
    </row>
    <row r="36" spans="2:9" s="67" customFormat="1" ht="29.25" hidden="1" customHeight="1">
      <c r="B36" s="310"/>
      <c r="C36" s="294"/>
      <c r="D36" s="68" t="s">
        <v>120</v>
      </c>
      <c r="E36" s="197"/>
      <c r="F36" s="319"/>
      <c r="G36" s="80" t="str">
        <f>IF(E35=0,"n.a.",(E36/E35-1)*100)</f>
        <v>n.a.</v>
      </c>
      <c r="H36" s="323"/>
      <c r="I36" s="329"/>
    </row>
    <row r="37" spans="2:9" s="67" customFormat="1" ht="43.5" hidden="1" customHeight="1">
      <c r="B37" s="310"/>
      <c r="C37" s="294"/>
      <c r="D37" s="71" t="s">
        <v>103</v>
      </c>
      <c r="E37" s="72"/>
      <c r="F37" s="324" t="s">
        <v>122</v>
      </c>
      <c r="G37" s="73">
        <f>+E38-E37</f>
        <v>0</v>
      </c>
      <c r="H37" s="313"/>
      <c r="I37" s="320"/>
    </row>
    <row r="38" spans="2:9" s="67" customFormat="1" ht="43.5" hidden="1" customHeight="1" thickBot="1">
      <c r="B38" s="311"/>
      <c r="C38" s="316"/>
      <c r="D38" s="74" t="s">
        <v>120</v>
      </c>
      <c r="E38" s="83"/>
      <c r="F38" s="325"/>
      <c r="G38" s="84" t="str">
        <f>IF(E37=0,"n.a.",(E38/E37-1)*100)</f>
        <v>n.a.</v>
      </c>
      <c r="H38" s="314"/>
      <c r="I38" s="321"/>
    </row>
    <row r="39" spans="2:9" ht="15" thickTop="1">
      <c r="C39" s="85" t="s">
        <v>51</v>
      </c>
    </row>
    <row r="40" spans="2:9" ht="14.25">
      <c r="C40" s="85" t="s">
        <v>44</v>
      </c>
    </row>
    <row r="41" spans="2:9" hidden="1"/>
    <row r="42" spans="2:9" hidden="1"/>
    <row r="43" spans="2:9" ht="9" hidden="1" customHeight="1" thickBot="1">
      <c r="C43" s="63"/>
      <c r="D43" s="63"/>
      <c r="E43" s="63"/>
      <c r="F43" s="63"/>
      <c r="G43" s="63"/>
    </row>
    <row r="44" spans="2:9" s="67" customFormat="1" ht="36" hidden="1" customHeight="1" thickTop="1">
      <c r="B44" s="309" t="s">
        <v>23</v>
      </c>
      <c r="C44" s="338" t="s">
        <v>52</v>
      </c>
      <c r="D44" s="64" t="s">
        <v>70</v>
      </c>
      <c r="E44" s="65"/>
      <c r="F44" s="339" t="s">
        <v>50</v>
      </c>
      <c r="G44" s="66">
        <f>+E45-E44</f>
        <v>0</v>
      </c>
      <c r="H44" s="340"/>
      <c r="I44" s="346"/>
    </row>
    <row r="45" spans="2:9" s="67" customFormat="1" ht="36" hidden="1" customHeight="1">
      <c r="B45" s="310"/>
      <c r="C45" s="294"/>
      <c r="D45" s="68" t="s">
        <v>103</v>
      </c>
      <c r="E45" s="69"/>
      <c r="F45" s="319"/>
      <c r="G45" s="70" t="str">
        <f>IF(E44=0,"n.a.",(E45/E44-1)*100)</f>
        <v>n.a.</v>
      </c>
      <c r="H45" s="323"/>
      <c r="I45" s="329"/>
    </row>
    <row r="46" spans="2:9" s="67" customFormat="1" ht="36" hidden="1" customHeight="1">
      <c r="B46" s="310"/>
      <c r="C46" s="294"/>
      <c r="D46" s="71" t="s">
        <v>69</v>
      </c>
      <c r="E46" s="72"/>
      <c r="F46" s="341">
        <v>2013</v>
      </c>
      <c r="G46" s="73">
        <f>+E47-E46</f>
        <v>0</v>
      </c>
      <c r="H46" s="313"/>
      <c r="I46" s="320"/>
    </row>
    <row r="47" spans="2:9" s="67" customFormat="1" ht="36" hidden="1" customHeight="1" thickBot="1">
      <c r="B47" s="310"/>
      <c r="C47" s="312"/>
      <c r="D47" s="74" t="s">
        <v>103</v>
      </c>
      <c r="E47" s="75"/>
      <c r="F47" s="342"/>
      <c r="G47" s="76" t="str">
        <f>IF(E46=0,"n.a.",(E47/E46-1)*100)</f>
        <v>n.a.</v>
      </c>
      <c r="H47" s="343"/>
      <c r="I47" s="336"/>
    </row>
    <row r="48" spans="2:9" s="67" customFormat="1" ht="29.25" hidden="1" customHeight="1" thickTop="1">
      <c r="B48" s="310"/>
      <c r="C48" s="315" t="s">
        <v>53</v>
      </c>
      <c r="D48" s="64" t="s">
        <v>70</v>
      </c>
      <c r="E48" s="81"/>
      <c r="F48" s="318" t="s">
        <v>50</v>
      </c>
      <c r="G48" s="82">
        <f>+E49-E48</f>
        <v>0</v>
      </c>
      <c r="H48" s="344"/>
      <c r="I48" s="337"/>
    </row>
    <row r="49" spans="2:9" s="67" customFormat="1" ht="29.25" hidden="1" customHeight="1">
      <c r="B49" s="310"/>
      <c r="C49" s="294"/>
      <c r="D49" s="68" t="s">
        <v>103</v>
      </c>
      <c r="E49" s="79"/>
      <c r="F49" s="319"/>
      <c r="G49" s="80" t="str">
        <f>IF(E48=0,"n.a.",(E49/E48-1)*100)</f>
        <v>n.a.</v>
      </c>
      <c r="H49" s="323"/>
      <c r="I49" s="329"/>
    </row>
    <row r="50" spans="2:9" s="67" customFormat="1" ht="43.5" hidden="1" customHeight="1">
      <c r="B50" s="310"/>
      <c r="C50" s="294"/>
      <c r="D50" s="71" t="s">
        <v>69</v>
      </c>
      <c r="E50" s="72"/>
      <c r="F50" s="341">
        <v>2013</v>
      </c>
      <c r="G50" s="73">
        <f>+E51-E50</f>
        <v>0</v>
      </c>
      <c r="H50" s="313"/>
      <c r="I50" s="320"/>
    </row>
    <row r="51" spans="2:9" s="67" customFormat="1" ht="43.5" hidden="1" customHeight="1" thickBot="1">
      <c r="B51" s="311"/>
      <c r="C51" s="312"/>
      <c r="D51" s="74" t="s">
        <v>103</v>
      </c>
      <c r="E51" s="75"/>
      <c r="F51" s="345"/>
      <c r="G51" s="76" t="str">
        <f>IF(E50=0,"n.a.",(E51/E50-1)*100)</f>
        <v>n.a.</v>
      </c>
      <c r="H51" s="343"/>
      <c r="I51" s="336"/>
    </row>
    <row r="58" spans="2:9" ht="18" customHeight="1"/>
    <row r="61" spans="2:9" ht="21" customHeight="1"/>
    <row r="62" spans="2:9" ht="23.25" customHeight="1"/>
  </sheetData>
  <mergeCells count="59">
    <mergeCell ref="I50:I51"/>
    <mergeCell ref="I48:I49"/>
    <mergeCell ref="B44:B51"/>
    <mergeCell ref="C44:C47"/>
    <mergeCell ref="F44:F45"/>
    <mergeCell ref="H44:H45"/>
    <mergeCell ref="C48:C51"/>
    <mergeCell ref="F48:F49"/>
    <mergeCell ref="F46:F47"/>
    <mergeCell ref="H46:H47"/>
    <mergeCell ref="H48:H49"/>
    <mergeCell ref="F50:F51"/>
    <mergeCell ref="H50:H51"/>
    <mergeCell ref="I46:I47"/>
    <mergeCell ref="I44:I45"/>
    <mergeCell ref="I37:I38"/>
    <mergeCell ref="H35:H36"/>
    <mergeCell ref="F37:F38"/>
    <mergeCell ref="C27:C30"/>
    <mergeCell ref="H25:I26"/>
    <mergeCell ref="I33:I34"/>
    <mergeCell ref="I35:I36"/>
    <mergeCell ref="I31:I32"/>
    <mergeCell ref="H31:H32"/>
    <mergeCell ref="H33:H34"/>
    <mergeCell ref="H29:I30"/>
    <mergeCell ref="H27:I28"/>
    <mergeCell ref="B27:B34"/>
    <mergeCell ref="C23:C26"/>
    <mergeCell ref="C11:C13"/>
    <mergeCell ref="C19:C22"/>
    <mergeCell ref="H37:H38"/>
    <mergeCell ref="H23:I24"/>
    <mergeCell ref="F33:F34"/>
    <mergeCell ref="B35:B38"/>
    <mergeCell ref="C31:C34"/>
    <mergeCell ref="C35:C38"/>
    <mergeCell ref="F25:F26"/>
    <mergeCell ref="F29:F30"/>
    <mergeCell ref="F31:F32"/>
    <mergeCell ref="F27:F28"/>
    <mergeCell ref="F23:F24"/>
    <mergeCell ref="F35:F36"/>
    <mergeCell ref="H19:I20"/>
    <mergeCell ref="F21:F22"/>
    <mergeCell ref="H21:I22"/>
    <mergeCell ref="B11:B13"/>
    <mergeCell ref="C15:C18"/>
    <mergeCell ref="H15:I16"/>
    <mergeCell ref="H17:I18"/>
    <mergeCell ref="F19:F20"/>
    <mergeCell ref="F11:G11"/>
    <mergeCell ref="F12:F13"/>
    <mergeCell ref="F17:F18"/>
    <mergeCell ref="F15:F16"/>
    <mergeCell ref="D11:E11"/>
    <mergeCell ref="H11:I13"/>
    <mergeCell ref="D12:E13"/>
    <mergeCell ref="B15:B26"/>
  </mergeCells>
  <phoneticPr fontId="4" type="noConversion"/>
  <conditionalFormatting sqref="E48:E50 E44:E46">
    <cfRule type="cellIs" dxfId="10" priority="11" stopIfTrue="1" operator="notEqual">
      <formula>#REF!+#REF!+#REF!+#REF!+#REF!</formula>
    </cfRule>
  </conditionalFormatting>
  <conditionalFormatting sqref="E35:E37">
    <cfRule type="cellIs" dxfId="9" priority="10" stopIfTrue="1" operator="notEqual">
      <formula>#REF!+#REF!+#REF!+#REF!+#REF!</formula>
    </cfRule>
  </conditionalFormatting>
  <conditionalFormatting sqref="E31:E33 E15:E16">
    <cfRule type="cellIs" dxfId="8" priority="9" stopIfTrue="1" operator="notEqual">
      <formula>#REF!+#REF!+#REF!+#REF!+#REF!</formula>
    </cfRule>
  </conditionalFormatting>
  <conditionalFormatting sqref="E17:E18">
    <cfRule type="cellIs" dxfId="7" priority="8" stopIfTrue="1" operator="notEqual">
      <formula>#REF!+#REF!+#REF!+#REF!+#REF!</formula>
    </cfRule>
  </conditionalFormatting>
  <conditionalFormatting sqref="E23">
    <cfRule type="cellIs" dxfId="6" priority="7" stopIfTrue="1" operator="notEqual">
      <formula>#REF!+#REF!+#REF!+#REF!+#REF!</formula>
    </cfRule>
  </conditionalFormatting>
  <conditionalFormatting sqref="E24">
    <cfRule type="cellIs" dxfId="5" priority="6" stopIfTrue="1" operator="notEqual">
      <formula>#REF!+#REF!+#REF!+#REF!+#REF!</formula>
    </cfRule>
  </conditionalFormatting>
  <conditionalFormatting sqref="E25">
    <cfRule type="cellIs" dxfId="4" priority="5" stopIfTrue="1" operator="notEqual">
      <formula>#REF!+#REF!+#REF!+#REF!+#REF!</formula>
    </cfRule>
  </conditionalFormatting>
  <conditionalFormatting sqref="E27 E29">
    <cfRule type="cellIs" dxfId="3" priority="4" stopIfTrue="1" operator="notEqual">
      <formula>#REF!+#REF!+#REF!+#REF!+#REF!</formula>
    </cfRule>
  </conditionalFormatting>
  <conditionalFormatting sqref="E19">
    <cfRule type="cellIs" dxfId="2" priority="3" stopIfTrue="1" operator="notEqual">
      <formula>#REF!+#REF!+#REF!+#REF!+#REF!</formula>
    </cfRule>
  </conditionalFormatting>
  <conditionalFormatting sqref="E20">
    <cfRule type="cellIs" dxfId="1" priority="2" stopIfTrue="1" operator="notEqual">
      <formula>#REF!+#REF!+#REF!+#REF!+#REF!</formula>
    </cfRule>
  </conditionalFormatting>
  <conditionalFormatting sqref="E21">
    <cfRule type="cellIs" dxfId="0" priority="1" stopIfTrue="1" operator="notEqual">
      <formula>#REF!+#REF!+#REF!+#REF!+#REF!</formula>
    </cfRule>
  </conditionalFormatting>
  <printOptions horizontalCentered="1" verticalCentered="1"/>
  <pageMargins left="0" right="0" top="0.19685039370078741" bottom="0.19685039370078741" header="0" footer="0"/>
  <pageSetup scale="42"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100"/>
  <sheetViews>
    <sheetView showGridLines="0" view="pageBreakPreview" topLeftCell="G25" zoomScale="70" zoomScaleSheetLayoutView="70" workbookViewId="0">
      <selection activeCell="M67" sqref="M67"/>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20" width="20" style="1" bestFit="1" customWidth="1"/>
    <col min="21" max="16384" width="11.42578125" style="1"/>
  </cols>
  <sheetData>
    <row r="3" spans="5:20" s="87" customFormat="1" ht="21.75">
      <c r="E3" s="86"/>
    </row>
    <row r="4" spans="5:20" s="87" customFormat="1" ht="21.75">
      <c r="E4" s="86"/>
    </row>
    <row r="5" spans="5:20" s="87" customFormat="1" ht="42" customHeight="1">
      <c r="E5" s="86"/>
    </row>
    <row r="6" spans="5:20" s="87" customFormat="1" ht="19.5">
      <c r="E6" s="198" t="s">
        <v>132</v>
      </c>
    </row>
    <row r="7" spans="5:20" s="87" customFormat="1" ht="19.5">
      <c r="E7" s="199" t="s">
        <v>112</v>
      </c>
      <c r="O7" s="178"/>
      <c r="P7" s="262" t="s">
        <v>64</v>
      </c>
      <c r="Q7" s="262"/>
      <c r="R7" s="262"/>
    </row>
    <row r="8" spans="5:20" s="87" customFormat="1" ht="19.5">
      <c r="E8" s="199" t="s">
        <v>75</v>
      </c>
      <c r="P8" s="262"/>
      <c r="Q8" s="262"/>
      <c r="R8" s="262"/>
    </row>
    <row r="9" spans="5:20" ht="15.75" customHeight="1">
      <c r="E9" s="199" t="s">
        <v>76</v>
      </c>
    </row>
    <row r="10" spans="5:20" ht="15.75" customHeight="1">
      <c r="E10" s="199" t="s">
        <v>77</v>
      </c>
      <c r="G10" s="201"/>
    </row>
    <row r="11" spans="5:20" ht="6" customHeight="1" thickBot="1">
      <c r="E11" s="88"/>
    </row>
    <row r="12" spans="5:20" s="4" customFormat="1" ht="29.25" customHeight="1" thickTop="1" thickBot="1">
      <c r="E12" s="200" t="s">
        <v>59</v>
      </c>
      <c r="F12" s="200" t="s">
        <v>0</v>
      </c>
      <c r="G12" s="200" t="s">
        <v>1</v>
      </c>
      <c r="H12" s="200" t="s">
        <v>2</v>
      </c>
      <c r="I12" s="200" t="s">
        <v>3</v>
      </c>
      <c r="J12" s="200" t="s">
        <v>4</v>
      </c>
      <c r="K12" s="200" t="s">
        <v>5</v>
      </c>
      <c r="L12" s="200" t="s">
        <v>6</v>
      </c>
      <c r="M12" s="200" t="s">
        <v>7</v>
      </c>
      <c r="N12" s="200" t="s">
        <v>8</v>
      </c>
      <c r="O12" s="200" t="s">
        <v>9</v>
      </c>
      <c r="P12" s="200" t="s">
        <v>10</v>
      </c>
      <c r="Q12" s="200" t="s">
        <v>11</v>
      </c>
      <c r="R12" s="200" t="s">
        <v>12</v>
      </c>
    </row>
    <row r="13" spans="5:20" s="4" customFormat="1" ht="24.75" customHeight="1" thickTop="1">
      <c r="E13" s="104" t="s">
        <v>97</v>
      </c>
      <c r="F13" s="105">
        <f t="shared" ref="F13:Q13" si="0">+F14+F45</f>
        <v>5015278</v>
      </c>
      <c r="G13" s="105">
        <f t="shared" si="0"/>
        <v>6777004</v>
      </c>
      <c r="H13" s="105">
        <f t="shared" si="0"/>
        <v>6808029</v>
      </c>
      <c r="I13" s="105">
        <f t="shared" si="0"/>
        <v>6629133</v>
      </c>
      <c r="J13" s="105">
        <f t="shared" si="0"/>
        <v>6619634</v>
      </c>
      <c r="K13" s="105">
        <f t="shared" si="0"/>
        <v>6648346</v>
      </c>
      <c r="L13" s="105">
        <f t="shared" si="0"/>
        <v>7048145</v>
      </c>
      <c r="M13" s="105">
        <f t="shared" si="0"/>
        <v>6686839</v>
      </c>
      <c r="N13" s="105">
        <f t="shared" si="0"/>
        <v>6488301</v>
      </c>
      <c r="O13" s="105">
        <f t="shared" si="0"/>
        <v>6918669</v>
      </c>
      <c r="P13" s="105">
        <f t="shared" si="0"/>
        <v>6587730</v>
      </c>
      <c r="Q13" s="105">
        <f t="shared" si="0"/>
        <v>10782093</v>
      </c>
      <c r="R13" s="105">
        <f>SUM(F13:Q13)</f>
        <v>83009201</v>
      </c>
      <c r="S13" s="51"/>
      <c r="T13" s="51"/>
    </row>
    <row r="14" spans="5:20" s="4" customFormat="1" ht="20.100000000000001" customHeight="1">
      <c r="E14" s="93" t="s">
        <v>89</v>
      </c>
      <c r="F14" s="106">
        <f t="shared" ref="F14:Q14" si="1">+F15+F35+F42</f>
        <v>5015278</v>
      </c>
      <c r="G14" s="106">
        <f t="shared" si="1"/>
        <v>6777004</v>
      </c>
      <c r="H14" s="106">
        <f t="shared" si="1"/>
        <v>6808029</v>
      </c>
      <c r="I14" s="106">
        <f t="shared" si="1"/>
        <v>6629133</v>
      </c>
      <c r="J14" s="106">
        <f t="shared" si="1"/>
        <v>6619634</v>
      </c>
      <c r="K14" s="106">
        <f t="shared" si="1"/>
        <v>6648346</v>
      </c>
      <c r="L14" s="106">
        <f t="shared" si="1"/>
        <v>7048145</v>
      </c>
      <c r="M14" s="106">
        <f t="shared" si="1"/>
        <v>6686839</v>
      </c>
      <c r="N14" s="106">
        <f t="shared" si="1"/>
        <v>6488301</v>
      </c>
      <c r="O14" s="106">
        <f t="shared" si="1"/>
        <v>6918669</v>
      </c>
      <c r="P14" s="106">
        <f t="shared" si="1"/>
        <v>6587730</v>
      </c>
      <c r="Q14" s="106">
        <f t="shared" si="1"/>
        <v>10782093</v>
      </c>
      <c r="R14" s="106">
        <f>SUM(F14:Q14)</f>
        <v>83009201</v>
      </c>
      <c r="S14" s="51"/>
      <c r="T14" s="51"/>
    </row>
    <row r="15" spans="5:20" s="4" customFormat="1" ht="25.5" customHeight="1">
      <c r="E15" s="107" t="s">
        <v>90</v>
      </c>
      <c r="F15" s="108">
        <f t="shared" ref="F15:Q15" si="2">+F16+F18+F23+F26+F29</f>
        <v>5015278</v>
      </c>
      <c r="G15" s="108">
        <f t="shared" si="2"/>
        <v>4616471</v>
      </c>
      <c r="H15" s="108">
        <f t="shared" si="2"/>
        <v>4597496</v>
      </c>
      <c r="I15" s="108">
        <f t="shared" si="2"/>
        <v>4418600</v>
      </c>
      <c r="J15" s="108">
        <f t="shared" si="2"/>
        <v>4409101</v>
      </c>
      <c r="K15" s="108">
        <f t="shared" si="2"/>
        <v>4437813</v>
      </c>
      <c r="L15" s="108">
        <f t="shared" si="2"/>
        <v>4837612</v>
      </c>
      <c r="M15" s="108">
        <f t="shared" si="2"/>
        <v>4476306</v>
      </c>
      <c r="N15" s="108">
        <f t="shared" si="2"/>
        <v>4277768</v>
      </c>
      <c r="O15" s="108">
        <f t="shared" si="2"/>
        <v>4708136</v>
      </c>
      <c r="P15" s="108">
        <f t="shared" si="2"/>
        <v>4377197</v>
      </c>
      <c r="Q15" s="108">
        <f t="shared" si="2"/>
        <v>5185140</v>
      </c>
      <c r="R15" s="108">
        <f>SUM(F15:Q15)</f>
        <v>55356918</v>
      </c>
      <c r="S15" s="109"/>
      <c r="T15" s="105"/>
    </row>
    <row r="16" spans="5:20" s="4" customFormat="1" ht="20.100000000000001" customHeight="1">
      <c r="E16" s="110" t="s">
        <v>14</v>
      </c>
      <c r="F16" s="111">
        <f>SUM(F17:F17)</f>
        <v>0</v>
      </c>
      <c r="G16" s="111">
        <f t="shared" ref="G16:Q16" si="3">SUM(G17:G17)</f>
        <v>0</v>
      </c>
      <c r="H16" s="111">
        <f t="shared" si="3"/>
        <v>0</v>
      </c>
      <c r="I16" s="111">
        <f t="shared" si="3"/>
        <v>0</v>
      </c>
      <c r="J16" s="111">
        <f t="shared" si="3"/>
        <v>0</v>
      </c>
      <c r="K16" s="111">
        <f t="shared" si="3"/>
        <v>0</v>
      </c>
      <c r="L16" s="111">
        <f t="shared" si="3"/>
        <v>0</v>
      </c>
      <c r="M16" s="111">
        <f t="shared" si="3"/>
        <v>0</v>
      </c>
      <c r="N16" s="111">
        <f t="shared" si="3"/>
        <v>0</v>
      </c>
      <c r="O16" s="111">
        <f t="shared" si="3"/>
        <v>0</v>
      </c>
      <c r="P16" s="111">
        <f t="shared" si="3"/>
        <v>0</v>
      </c>
      <c r="Q16" s="111">
        <f t="shared" si="3"/>
        <v>0</v>
      </c>
      <c r="R16" s="111">
        <f>SUM(F16:Q16)</f>
        <v>0</v>
      </c>
      <c r="S16" s="51"/>
      <c r="T16" s="51"/>
    </row>
    <row r="17" spans="5:20" s="4" customFormat="1" ht="20.100000000000001" customHeight="1">
      <c r="E17" s="110"/>
      <c r="F17" s="112"/>
      <c r="G17" s="112"/>
      <c r="H17" s="112"/>
      <c r="I17" s="112"/>
      <c r="J17" s="112"/>
      <c r="K17" s="112"/>
      <c r="L17" s="112"/>
      <c r="M17" s="112"/>
      <c r="N17" s="112"/>
      <c r="O17" s="112"/>
      <c r="P17" s="112"/>
      <c r="Q17" s="112"/>
      <c r="R17" s="112"/>
      <c r="S17" s="51"/>
      <c r="T17" s="51"/>
    </row>
    <row r="18" spans="5:20" s="4" customFormat="1" ht="20.100000000000001" customHeight="1">
      <c r="E18" s="110" t="s">
        <v>15</v>
      </c>
      <c r="F18" s="108">
        <f t="shared" ref="F18:Q18" si="4">SUM(F19:F21)</f>
        <v>4818510</v>
      </c>
      <c r="G18" s="108">
        <f t="shared" si="4"/>
        <v>4436810</v>
      </c>
      <c r="H18" s="108">
        <f t="shared" si="4"/>
        <v>4419240</v>
      </c>
      <c r="I18" s="108">
        <f t="shared" si="4"/>
        <v>4248280</v>
      </c>
      <c r="J18" s="108">
        <f t="shared" si="4"/>
        <v>4238790</v>
      </c>
      <c r="K18" s="108">
        <f t="shared" si="4"/>
        <v>4265840</v>
      </c>
      <c r="L18" s="108">
        <f t="shared" si="4"/>
        <v>4649010</v>
      </c>
      <c r="M18" s="108">
        <f t="shared" si="4"/>
        <v>4298890</v>
      </c>
      <c r="N18" s="108">
        <f t="shared" si="4"/>
        <v>4113350</v>
      </c>
      <c r="O18" s="108">
        <f t="shared" si="4"/>
        <v>4522690</v>
      </c>
      <c r="P18" s="108">
        <f t="shared" si="4"/>
        <v>4192860</v>
      </c>
      <c r="Q18" s="108">
        <f t="shared" si="4"/>
        <v>4960370</v>
      </c>
      <c r="R18" s="108">
        <f>SUM(R19:R21)</f>
        <v>53164640</v>
      </c>
      <c r="S18" s="51"/>
      <c r="T18" s="51"/>
    </row>
    <row r="19" spans="5:20" s="4" customFormat="1" ht="20.100000000000001" customHeight="1">
      <c r="E19" s="119" t="s">
        <v>106</v>
      </c>
      <c r="F19" s="111">
        <v>4102950</v>
      </c>
      <c r="G19" s="111">
        <v>3718780</v>
      </c>
      <c r="H19" s="111">
        <v>3702480</v>
      </c>
      <c r="I19" s="111">
        <v>3530020</v>
      </c>
      <c r="J19" s="111">
        <v>3521140</v>
      </c>
      <c r="K19" s="111">
        <v>3550650</v>
      </c>
      <c r="L19" s="111">
        <v>3928670</v>
      </c>
      <c r="M19" s="111">
        <v>3583780</v>
      </c>
      <c r="N19" s="111">
        <v>3397270</v>
      </c>
      <c r="O19" s="111">
        <v>3806020</v>
      </c>
      <c r="P19" s="111">
        <v>3468780</v>
      </c>
      <c r="Q19" s="111">
        <v>4241840</v>
      </c>
      <c r="R19" s="111">
        <f>SUM(F19:Q19)</f>
        <v>44552380</v>
      </c>
      <c r="S19" s="51"/>
      <c r="T19" s="51"/>
    </row>
    <row r="20" spans="5:20" s="4" customFormat="1" ht="20.100000000000001" customHeight="1">
      <c r="E20" s="119" t="s">
        <v>107</v>
      </c>
      <c r="F20" s="111">
        <v>193560</v>
      </c>
      <c r="G20" s="111">
        <v>196030</v>
      </c>
      <c r="H20" s="111">
        <v>194760</v>
      </c>
      <c r="I20" s="111">
        <v>196260</v>
      </c>
      <c r="J20" s="111">
        <v>195650</v>
      </c>
      <c r="K20" s="111">
        <v>193190</v>
      </c>
      <c r="L20" s="111">
        <v>198340</v>
      </c>
      <c r="M20" s="111">
        <v>193110</v>
      </c>
      <c r="N20" s="111">
        <v>194080</v>
      </c>
      <c r="O20" s="111">
        <v>194670</v>
      </c>
      <c r="P20" s="111">
        <v>202080</v>
      </c>
      <c r="Q20" s="111">
        <v>196530</v>
      </c>
      <c r="R20" s="111">
        <f>SUM(F20:Q20)</f>
        <v>2348260</v>
      </c>
      <c r="S20" s="51"/>
      <c r="T20" s="51"/>
    </row>
    <row r="21" spans="5:20" s="4" customFormat="1" ht="20.100000000000001" customHeight="1">
      <c r="E21" s="119" t="s">
        <v>110</v>
      </c>
      <c r="F21" s="111">
        <v>522000</v>
      </c>
      <c r="G21" s="111">
        <v>522000</v>
      </c>
      <c r="H21" s="111">
        <v>522000</v>
      </c>
      <c r="I21" s="111">
        <v>522000</v>
      </c>
      <c r="J21" s="111">
        <v>522000</v>
      </c>
      <c r="K21" s="111">
        <v>522000</v>
      </c>
      <c r="L21" s="111">
        <v>522000</v>
      </c>
      <c r="M21" s="111">
        <v>522000</v>
      </c>
      <c r="N21" s="111">
        <v>522000</v>
      </c>
      <c r="O21" s="111">
        <v>522000</v>
      </c>
      <c r="P21" s="111">
        <v>522000</v>
      </c>
      <c r="Q21" s="111">
        <v>522000</v>
      </c>
      <c r="R21" s="111">
        <f>SUM(F21:Q21)</f>
        <v>6264000</v>
      </c>
      <c r="S21" s="51"/>
      <c r="T21" s="51"/>
    </row>
    <row r="22" spans="5:20" s="4" customFormat="1" ht="20.100000000000001" customHeight="1">
      <c r="E22" s="119"/>
      <c r="F22" s="111"/>
      <c r="G22" s="111"/>
      <c r="H22" s="111"/>
      <c r="I22" s="111"/>
      <c r="J22" s="111"/>
      <c r="K22" s="111"/>
      <c r="L22" s="111"/>
      <c r="M22" s="111"/>
      <c r="N22" s="111"/>
      <c r="O22" s="111"/>
      <c r="P22" s="111"/>
      <c r="Q22" s="111"/>
      <c r="R22" s="111"/>
      <c r="S22" s="51"/>
      <c r="T22" s="51"/>
    </row>
    <row r="23" spans="5:20" s="4" customFormat="1" ht="26.25" customHeight="1">
      <c r="E23" s="113" t="s">
        <v>16</v>
      </c>
      <c r="F23" s="108">
        <f>+F24</f>
        <v>184768</v>
      </c>
      <c r="G23" s="108">
        <f t="shared" ref="G23:Q23" si="5">+G24</f>
        <v>167161</v>
      </c>
      <c r="H23" s="108">
        <f t="shared" si="5"/>
        <v>165956</v>
      </c>
      <c r="I23" s="108">
        <f t="shared" si="5"/>
        <v>158220</v>
      </c>
      <c r="J23" s="108">
        <f t="shared" si="5"/>
        <v>158111</v>
      </c>
      <c r="K23" s="108">
        <f t="shared" si="5"/>
        <v>159823</v>
      </c>
      <c r="L23" s="108">
        <f t="shared" si="5"/>
        <v>176302</v>
      </c>
      <c r="M23" s="108">
        <f t="shared" si="5"/>
        <v>160326</v>
      </c>
      <c r="N23" s="108">
        <f t="shared" si="5"/>
        <v>152118</v>
      </c>
      <c r="O23" s="108">
        <f t="shared" si="5"/>
        <v>170146</v>
      </c>
      <c r="P23" s="108">
        <f t="shared" si="5"/>
        <v>155337</v>
      </c>
      <c r="Q23" s="108">
        <f t="shared" si="5"/>
        <v>190620</v>
      </c>
      <c r="R23" s="108">
        <f>SUM(F23:Q23)</f>
        <v>1998888</v>
      </c>
      <c r="S23" s="51"/>
      <c r="T23" s="51"/>
    </row>
    <row r="24" spans="5:20" s="4" customFormat="1" ht="20.100000000000001" customHeight="1">
      <c r="E24" s="119" t="s">
        <v>105</v>
      </c>
      <c r="F24" s="112">
        <v>184768</v>
      </c>
      <c r="G24" s="112">
        <v>167161</v>
      </c>
      <c r="H24" s="112">
        <v>165956</v>
      </c>
      <c r="I24" s="112">
        <v>158220</v>
      </c>
      <c r="J24" s="112">
        <v>158111</v>
      </c>
      <c r="K24" s="112">
        <v>159823</v>
      </c>
      <c r="L24" s="112">
        <v>176302</v>
      </c>
      <c r="M24" s="112">
        <v>160326</v>
      </c>
      <c r="N24" s="112">
        <v>152118</v>
      </c>
      <c r="O24" s="112">
        <v>170146</v>
      </c>
      <c r="P24" s="112">
        <v>155337</v>
      </c>
      <c r="Q24" s="112">
        <v>190620</v>
      </c>
      <c r="R24" s="111">
        <f>SUM(F24:Q24)</f>
        <v>1998888</v>
      </c>
      <c r="S24" s="51"/>
      <c r="T24" s="51"/>
    </row>
    <row r="25" spans="5:20" s="4" customFormat="1" ht="20.100000000000001" customHeight="1">
      <c r="E25" s="113"/>
      <c r="F25" s="112"/>
      <c r="G25" s="112"/>
      <c r="H25" s="112"/>
      <c r="I25" s="112"/>
      <c r="J25" s="112"/>
      <c r="K25" s="112"/>
      <c r="L25" s="112"/>
      <c r="M25" s="112"/>
      <c r="N25" s="112"/>
      <c r="O25" s="112"/>
      <c r="P25" s="112"/>
      <c r="Q25" s="112"/>
      <c r="R25" s="112"/>
      <c r="S25" s="51"/>
      <c r="T25" s="51"/>
    </row>
    <row r="26" spans="5:20" s="4" customFormat="1" ht="22.5" customHeight="1">
      <c r="E26" s="110" t="s">
        <v>17</v>
      </c>
      <c r="F26" s="108">
        <f>+F27+F32</f>
        <v>12000</v>
      </c>
      <c r="G26" s="108">
        <f t="shared" ref="G26:Q26" si="6">+G27+G32</f>
        <v>12500</v>
      </c>
      <c r="H26" s="108">
        <f t="shared" si="6"/>
        <v>12300</v>
      </c>
      <c r="I26" s="108">
        <f t="shared" si="6"/>
        <v>12100</v>
      </c>
      <c r="J26" s="108">
        <f t="shared" si="6"/>
        <v>12200</v>
      </c>
      <c r="K26" s="108">
        <f t="shared" si="6"/>
        <v>12150</v>
      </c>
      <c r="L26" s="108">
        <f t="shared" si="6"/>
        <v>12300</v>
      </c>
      <c r="M26" s="108">
        <f t="shared" si="6"/>
        <v>17090</v>
      </c>
      <c r="N26" s="108">
        <f t="shared" si="6"/>
        <v>12300</v>
      </c>
      <c r="O26" s="108">
        <f t="shared" si="6"/>
        <v>15300</v>
      </c>
      <c r="P26" s="108">
        <f t="shared" si="6"/>
        <v>29000</v>
      </c>
      <c r="Q26" s="108">
        <f t="shared" si="6"/>
        <v>34150</v>
      </c>
      <c r="R26" s="108">
        <f>+R27+R32</f>
        <v>193390</v>
      </c>
      <c r="S26" s="51"/>
      <c r="T26" s="51"/>
    </row>
    <row r="27" spans="5:20" s="4" customFormat="1" ht="30" customHeight="1">
      <c r="E27" s="119" t="s">
        <v>109</v>
      </c>
      <c r="F27" s="111">
        <v>12000</v>
      </c>
      <c r="G27" s="111">
        <v>12500</v>
      </c>
      <c r="H27" s="111">
        <v>12300</v>
      </c>
      <c r="I27" s="111">
        <v>12100</v>
      </c>
      <c r="J27" s="111">
        <v>12200</v>
      </c>
      <c r="K27" s="111">
        <v>12150</v>
      </c>
      <c r="L27" s="111">
        <v>12300</v>
      </c>
      <c r="M27" s="111">
        <v>17090</v>
      </c>
      <c r="N27" s="111">
        <v>12300</v>
      </c>
      <c r="O27" s="111">
        <v>15300</v>
      </c>
      <c r="P27" s="111">
        <v>29000</v>
      </c>
      <c r="Q27" s="111">
        <v>34150</v>
      </c>
      <c r="R27" s="111">
        <f>SUM(F27:Q27)</f>
        <v>193390</v>
      </c>
      <c r="S27" s="51"/>
      <c r="T27" s="51"/>
    </row>
    <row r="28" spans="5:20" s="4" customFormat="1" ht="20.100000000000001" customHeight="1">
      <c r="E28" s="114"/>
      <c r="F28" s="112"/>
      <c r="G28" s="112"/>
      <c r="H28" s="112"/>
      <c r="I28" s="112"/>
      <c r="J28" s="112"/>
      <c r="K28" s="112"/>
      <c r="L28" s="112"/>
      <c r="M28" s="112"/>
      <c r="N28" s="112"/>
      <c r="O28" s="112"/>
      <c r="P28" s="112"/>
      <c r="Q28" s="112"/>
      <c r="R28" s="112"/>
      <c r="S28" s="51"/>
      <c r="T28" s="51"/>
    </row>
    <row r="29" spans="5:20" s="51" customFormat="1" ht="20.100000000000001" customHeight="1">
      <c r="E29" s="110" t="s">
        <v>26</v>
      </c>
      <c r="F29" s="112">
        <f t="shared" ref="F29:Q29" si="7">+F30+F31</f>
        <v>0</v>
      </c>
      <c r="G29" s="112">
        <f t="shared" si="7"/>
        <v>0</v>
      </c>
      <c r="H29" s="112">
        <f t="shared" si="7"/>
        <v>0</v>
      </c>
      <c r="I29" s="112">
        <f t="shared" si="7"/>
        <v>0</v>
      </c>
      <c r="J29" s="112">
        <f t="shared" si="7"/>
        <v>0</v>
      </c>
      <c r="K29" s="112">
        <f t="shared" si="7"/>
        <v>0</v>
      </c>
      <c r="L29" s="112">
        <f t="shared" si="7"/>
        <v>0</v>
      </c>
      <c r="M29" s="112">
        <f t="shared" si="7"/>
        <v>0</v>
      </c>
      <c r="N29" s="112">
        <f t="shared" si="7"/>
        <v>0</v>
      </c>
      <c r="O29" s="112">
        <f t="shared" si="7"/>
        <v>0</v>
      </c>
      <c r="P29" s="112">
        <f t="shared" si="7"/>
        <v>0</v>
      </c>
      <c r="Q29" s="112">
        <f t="shared" si="7"/>
        <v>0</v>
      </c>
      <c r="R29" s="112">
        <f t="shared" ref="R29:R37" si="8">SUM(F29:Q29)</f>
        <v>0</v>
      </c>
    </row>
    <row r="30" spans="5:20" s="4" customFormat="1" ht="20.100000000000001" customHeight="1">
      <c r="E30" s="115" t="s">
        <v>101</v>
      </c>
      <c r="F30" s="112"/>
      <c r="G30" s="112"/>
      <c r="H30" s="112"/>
      <c r="I30" s="112"/>
      <c r="J30" s="112"/>
      <c r="K30" s="112"/>
      <c r="L30" s="112"/>
      <c r="M30" s="112"/>
      <c r="N30" s="112"/>
      <c r="O30" s="112"/>
      <c r="P30" s="112"/>
      <c r="Q30" s="112"/>
      <c r="R30" s="112">
        <f t="shared" si="8"/>
        <v>0</v>
      </c>
      <c r="S30" s="51"/>
      <c r="T30" s="51"/>
    </row>
    <row r="31" spans="5:20" s="4" customFormat="1" ht="20.25" customHeight="1">
      <c r="E31" s="115" t="s">
        <v>100</v>
      </c>
      <c r="F31" s="112"/>
      <c r="G31" s="112"/>
      <c r="H31" s="112"/>
      <c r="I31" s="112"/>
      <c r="J31" s="112"/>
      <c r="K31" s="112"/>
      <c r="L31" s="112"/>
      <c r="M31" s="112"/>
      <c r="N31" s="112"/>
      <c r="O31" s="112"/>
      <c r="P31" s="112"/>
      <c r="Q31" s="112"/>
      <c r="R31" s="112">
        <f t="shared" si="8"/>
        <v>0</v>
      </c>
      <c r="S31" s="51"/>
      <c r="T31" s="51"/>
    </row>
    <row r="32" spans="5:20" s="4" customFormat="1" ht="27" customHeight="1">
      <c r="E32" s="110" t="s">
        <v>94</v>
      </c>
      <c r="F32" s="105">
        <f>SUM(F33:F34)</f>
        <v>0</v>
      </c>
      <c r="G32" s="105">
        <f t="shared" ref="G32:Q32" si="9">SUM(G33:G34)</f>
        <v>0</v>
      </c>
      <c r="H32" s="105">
        <f t="shared" si="9"/>
        <v>0</v>
      </c>
      <c r="I32" s="105">
        <f t="shared" si="9"/>
        <v>0</v>
      </c>
      <c r="J32" s="105">
        <f t="shared" si="9"/>
        <v>0</v>
      </c>
      <c r="K32" s="105">
        <f t="shared" si="9"/>
        <v>0</v>
      </c>
      <c r="L32" s="105">
        <f t="shared" si="9"/>
        <v>0</v>
      </c>
      <c r="M32" s="105">
        <f t="shared" si="9"/>
        <v>0</v>
      </c>
      <c r="N32" s="105">
        <f t="shared" si="9"/>
        <v>0</v>
      </c>
      <c r="O32" s="105">
        <f t="shared" si="9"/>
        <v>0</v>
      </c>
      <c r="P32" s="105">
        <f t="shared" si="9"/>
        <v>0</v>
      </c>
      <c r="Q32" s="105">
        <f t="shared" si="9"/>
        <v>0</v>
      </c>
      <c r="R32" s="105">
        <f t="shared" si="8"/>
        <v>0</v>
      </c>
      <c r="S32" s="51"/>
      <c r="T32" s="51"/>
    </row>
    <row r="33" spans="5:20" s="4" customFormat="1" ht="20.100000000000001" customHeight="1">
      <c r="E33" s="119" t="s">
        <v>60</v>
      </c>
      <c r="F33" s="111">
        <v>0</v>
      </c>
      <c r="G33" s="111">
        <v>0</v>
      </c>
      <c r="H33" s="111">
        <v>0</v>
      </c>
      <c r="I33" s="111">
        <v>0</v>
      </c>
      <c r="J33" s="111">
        <v>0</v>
      </c>
      <c r="K33" s="111">
        <v>0</v>
      </c>
      <c r="L33" s="111">
        <v>0</v>
      </c>
      <c r="M33" s="111">
        <v>0</v>
      </c>
      <c r="N33" s="111">
        <v>0</v>
      </c>
      <c r="O33" s="111">
        <v>0</v>
      </c>
      <c r="P33" s="111">
        <v>0</v>
      </c>
      <c r="Q33" s="111">
        <v>0</v>
      </c>
      <c r="R33" s="111">
        <f t="shared" si="8"/>
        <v>0</v>
      </c>
      <c r="S33" s="51"/>
      <c r="T33" s="51"/>
    </row>
    <row r="34" spans="5:20" s="4" customFormat="1" ht="20.100000000000001" customHeight="1">
      <c r="E34" s="116" t="s">
        <v>61</v>
      </c>
      <c r="F34" s="112">
        <v>0</v>
      </c>
      <c r="G34" s="112">
        <v>0</v>
      </c>
      <c r="H34" s="112">
        <v>0</v>
      </c>
      <c r="I34" s="112">
        <v>0</v>
      </c>
      <c r="J34" s="112">
        <v>0</v>
      </c>
      <c r="K34" s="112">
        <v>0</v>
      </c>
      <c r="L34" s="112">
        <v>0</v>
      </c>
      <c r="M34" s="112">
        <v>0</v>
      </c>
      <c r="N34" s="112">
        <v>0</v>
      </c>
      <c r="O34" s="112">
        <v>0</v>
      </c>
      <c r="P34" s="112">
        <v>0</v>
      </c>
      <c r="Q34" s="112"/>
      <c r="R34" s="112">
        <f t="shared" si="8"/>
        <v>0</v>
      </c>
      <c r="S34" s="51"/>
      <c r="T34" s="51"/>
    </row>
    <row r="35" spans="5:20" s="4" customFormat="1" ht="20.25" customHeight="1">
      <c r="E35" s="93" t="s">
        <v>102</v>
      </c>
      <c r="F35" s="106">
        <f>+F36+F39</f>
        <v>0</v>
      </c>
      <c r="G35" s="106">
        <f t="shared" ref="G35:Q35" si="10">+G36+G39</f>
        <v>2160533</v>
      </c>
      <c r="H35" s="106">
        <f t="shared" si="10"/>
        <v>2210533</v>
      </c>
      <c r="I35" s="106">
        <f t="shared" si="10"/>
        <v>2210533</v>
      </c>
      <c r="J35" s="106">
        <f t="shared" si="10"/>
        <v>2210533</v>
      </c>
      <c r="K35" s="106">
        <f t="shared" si="10"/>
        <v>2210533</v>
      </c>
      <c r="L35" s="106">
        <f t="shared" si="10"/>
        <v>2210533</v>
      </c>
      <c r="M35" s="106">
        <f t="shared" si="10"/>
        <v>2210533</v>
      </c>
      <c r="N35" s="106">
        <f t="shared" si="10"/>
        <v>2210533</v>
      </c>
      <c r="O35" s="106">
        <f t="shared" si="10"/>
        <v>2210533</v>
      </c>
      <c r="P35" s="106">
        <f t="shared" si="10"/>
        <v>2210533</v>
      </c>
      <c r="Q35" s="106">
        <f t="shared" si="10"/>
        <v>5596953</v>
      </c>
      <c r="R35" s="106">
        <f t="shared" si="8"/>
        <v>27652283</v>
      </c>
      <c r="S35" s="51"/>
      <c r="T35" s="51"/>
    </row>
    <row r="36" spans="5:20" s="4" customFormat="1" ht="21" customHeight="1">
      <c r="E36" s="110" t="s">
        <v>18</v>
      </c>
      <c r="F36" s="112">
        <f>+F37+F38</f>
        <v>0</v>
      </c>
      <c r="G36" s="112">
        <f t="shared" ref="G36:Q36" si="11">+G37+G38</f>
        <v>2160533</v>
      </c>
      <c r="H36" s="112">
        <f t="shared" si="11"/>
        <v>2210533</v>
      </c>
      <c r="I36" s="112">
        <f t="shared" si="11"/>
        <v>2210533</v>
      </c>
      <c r="J36" s="112">
        <f t="shared" si="11"/>
        <v>2210533</v>
      </c>
      <c r="K36" s="112">
        <f t="shared" si="11"/>
        <v>2210533</v>
      </c>
      <c r="L36" s="112">
        <f t="shared" si="11"/>
        <v>2210533</v>
      </c>
      <c r="M36" s="112">
        <f t="shared" si="11"/>
        <v>2210533</v>
      </c>
      <c r="N36" s="112">
        <f t="shared" si="11"/>
        <v>2210533</v>
      </c>
      <c r="O36" s="112">
        <f t="shared" si="11"/>
        <v>2210533</v>
      </c>
      <c r="P36" s="112">
        <f t="shared" si="11"/>
        <v>2210533</v>
      </c>
      <c r="Q36" s="112">
        <f t="shared" si="11"/>
        <v>5596953</v>
      </c>
      <c r="R36" s="112">
        <f t="shared" si="8"/>
        <v>27652283</v>
      </c>
      <c r="S36" s="109"/>
      <c r="T36" s="109"/>
    </row>
    <row r="37" spans="5:20" s="4" customFormat="1" ht="20.100000000000001" customHeight="1">
      <c r="E37" s="117" t="s">
        <v>19</v>
      </c>
      <c r="F37" s="167">
        <v>0</v>
      </c>
      <c r="G37" s="167">
        <v>2160533</v>
      </c>
      <c r="H37" s="167">
        <v>2210533</v>
      </c>
      <c r="I37" s="167">
        <v>2210533</v>
      </c>
      <c r="J37" s="167">
        <v>2210533</v>
      </c>
      <c r="K37" s="167">
        <v>2210533</v>
      </c>
      <c r="L37" s="167">
        <v>2210533</v>
      </c>
      <c r="M37" s="167">
        <v>2210533</v>
      </c>
      <c r="N37" s="167">
        <v>2210533</v>
      </c>
      <c r="O37" s="167">
        <v>2210533</v>
      </c>
      <c r="P37" s="167">
        <v>2210533</v>
      </c>
      <c r="Q37" s="167">
        <v>5596953</v>
      </c>
      <c r="R37" s="126">
        <f t="shared" si="8"/>
        <v>27652283</v>
      </c>
      <c r="S37" s="51"/>
      <c r="T37" s="51"/>
    </row>
    <row r="38" spans="5:20" s="51" customFormat="1" ht="15" customHeight="1">
      <c r="E38" s="117" t="s">
        <v>20</v>
      </c>
      <c r="F38" s="118"/>
      <c r="G38" s="118"/>
      <c r="H38" s="118"/>
      <c r="I38" s="118"/>
      <c r="J38" s="118"/>
      <c r="K38" s="118"/>
      <c r="L38" s="118"/>
      <c r="M38" s="118"/>
      <c r="N38" s="118"/>
      <c r="O38" s="118"/>
      <c r="P38" s="118"/>
      <c r="Q38" s="118"/>
      <c r="R38" s="118">
        <f t="shared" ref="R38:R48" si="12">SUM(F38:Q38)</f>
        <v>0</v>
      </c>
    </row>
    <row r="39" spans="5:20" s="51" customFormat="1" ht="15" customHeight="1">
      <c r="E39" s="110" t="s">
        <v>21</v>
      </c>
      <c r="F39" s="112">
        <f t="shared" ref="F39:Q39" si="13">+F40+F41</f>
        <v>0</v>
      </c>
      <c r="G39" s="112">
        <f t="shared" si="13"/>
        <v>0</v>
      </c>
      <c r="H39" s="112">
        <f t="shared" si="13"/>
        <v>0</v>
      </c>
      <c r="I39" s="112">
        <f t="shared" si="13"/>
        <v>0</v>
      </c>
      <c r="J39" s="112">
        <f t="shared" si="13"/>
        <v>0</v>
      </c>
      <c r="K39" s="112">
        <f t="shared" si="13"/>
        <v>0</v>
      </c>
      <c r="L39" s="112">
        <f t="shared" si="13"/>
        <v>0</v>
      </c>
      <c r="M39" s="112">
        <f t="shared" si="13"/>
        <v>0</v>
      </c>
      <c r="N39" s="112">
        <f t="shared" si="13"/>
        <v>0</v>
      </c>
      <c r="O39" s="112">
        <f t="shared" si="13"/>
        <v>0</v>
      </c>
      <c r="P39" s="112">
        <f t="shared" si="13"/>
        <v>0</v>
      </c>
      <c r="Q39" s="112">
        <f t="shared" si="13"/>
        <v>0</v>
      </c>
      <c r="R39" s="112">
        <f t="shared" si="12"/>
        <v>0</v>
      </c>
    </row>
    <row r="40" spans="5:20" s="51" customFormat="1" ht="20.100000000000001" customHeight="1">
      <c r="E40" s="117" t="s">
        <v>19</v>
      </c>
      <c r="F40" s="118"/>
      <c r="G40" s="118"/>
      <c r="H40" s="118"/>
      <c r="I40" s="118"/>
      <c r="J40" s="118"/>
      <c r="K40" s="118"/>
      <c r="L40" s="118"/>
      <c r="M40" s="118"/>
      <c r="N40" s="118"/>
      <c r="O40" s="118"/>
      <c r="P40" s="118"/>
      <c r="Q40" s="118"/>
      <c r="R40" s="118">
        <f t="shared" si="12"/>
        <v>0</v>
      </c>
    </row>
    <row r="41" spans="5:20" s="51" customFormat="1" ht="15" customHeight="1">
      <c r="E41" s="117" t="s">
        <v>22</v>
      </c>
      <c r="F41" s="118"/>
      <c r="G41" s="118"/>
      <c r="H41" s="118"/>
      <c r="I41" s="118"/>
      <c r="J41" s="118"/>
      <c r="K41" s="118"/>
      <c r="L41" s="118"/>
      <c r="M41" s="118"/>
      <c r="N41" s="118"/>
      <c r="O41" s="118"/>
      <c r="P41" s="118"/>
      <c r="Q41" s="118"/>
      <c r="R41" s="118">
        <f t="shared" si="12"/>
        <v>0</v>
      </c>
    </row>
    <row r="42" spans="5:20" s="51" customFormat="1" ht="15" customHeight="1">
      <c r="E42" s="93" t="s">
        <v>91</v>
      </c>
      <c r="F42" s="106">
        <f t="shared" ref="F42:Q42" si="14">+F43+F44</f>
        <v>0</v>
      </c>
      <c r="G42" s="106">
        <f t="shared" si="14"/>
        <v>0</v>
      </c>
      <c r="H42" s="106">
        <f t="shared" si="14"/>
        <v>0</v>
      </c>
      <c r="I42" s="106">
        <f t="shared" si="14"/>
        <v>0</v>
      </c>
      <c r="J42" s="106">
        <f t="shared" si="14"/>
        <v>0</v>
      </c>
      <c r="K42" s="106">
        <f t="shared" si="14"/>
        <v>0</v>
      </c>
      <c r="L42" s="106">
        <f t="shared" si="14"/>
        <v>0</v>
      </c>
      <c r="M42" s="106">
        <f t="shared" si="14"/>
        <v>0</v>
      </c>
      <c r="N42" s="106">
        <f t="shared" si="14"/>
        <v>0</v>
      </c>
      <c r="O42" s="106">
        <f t="shared" si="14"/>
        <v>0</v>
      </c>
      <c r="P42" s="106">
        <f t="shared" si="14"/>
        <v>0</v>
      </c>
      <c r="Q42" s="106">
        <f t="shared" si="14"/>
        <v>0</v>
      </c>
      <c r="R42" s="106">
        <f t="shared" si="12"/>
        <v>0</v>
      </c>
    </row>
    <row r="43" spans="5:20" s="4" customFormat="1" ht="18" customHeight="1">
      <c r="E43" s="119" t="s">
        <v>18</v>
      </c>
      <c r="F43" s="112"/>
      <c r="G43" s="112"/>
      <c r="H43" s="112"/>
      <c r="I43" s="112"/>
      <c r="J43" s="112"/>
      <c r="K43" s="112"/>
      <c r="L43" s="112"/>
      <c r="M43" s="112"/>
      <c r="N43" s="112"/>
      <c r="O43" s="112"/>
      <c r="P43" s="112"/>
      <c r="Q43" s="112"/>
      <c r="R43" s="112">
        <f t="shared" si="12"/>
        <v>0</v>
      </c>
      <c r="S43" s="109"/>
      <c r="T43" s="109"/>
    </row>
    <row r="44" spans="5:20" s="4" customFormat="1" ht="20.100000000000001" customHeight="1">
      <c r="E44" s="119" t="s">
        <v>21</v>
      </c>
      <c r="F44" s="112"/>
      <c r="G44" s="112"/>
      <c r="H44" s="112"/>
      <c r="I44" s="112"/>
      <c r="J44" s="112"/>
      <c r="K44" s="112"/>
      <c r="L44" s="112"/>
      <c r="M44" s="112"/>
      <c r="N44" s="112"/>
      <c r="O44" s="112"/>
      <c r="P44" s="112"/>
      <c r="Q44" s="112"/>
      <c r="R44" s="112">
        <f t="shared" si="12"/>
        <v>0</v>
      </c>
      <c r="S44" s="51"/>
      <c r="T44" s="51"/>
    </row>
    <row r="45" spans="5:20" s="4" customFormat="1" ht="20.100000000000001" customHeight="1">
      <c r="E45" s="93" t="s">
        <v>92</v>
      </c>
      <c r="F45" s="106">
        <f>+F46</f>
        <v>0</v>
      </c>
      <c r="G45" s="106">
        <f t="shared" ref="G45:R45" si="15">+G46</f>
        <v>0</v>
      </c>
      <c r="H45" s="106">
        <f t="shared" si="15"/>
        <v>0</v>
      </c>
      <c r="I45" s="106">
        <f t="shared" si="15"/>
        <v>0</v>
      </c>
      <c r="J45" s="106">
        <f t="shared" si="15"/>
        <v>0</v>
      </c>
      <c r="K45" s="106">
        <f t="shared" si="15"/>
        <v>0</v>
      </c>
      <c r="L45" s="106">
        <f t="shared" si="15"/>
        <v>0</v>
      </c>
      <c r="M45" s="106">
        <f t="shared" si="15"/>
        <v>0</v>
      </c>
      <c r="N45" s="106">
        <f t="shared" si="15"/>
        <v>0</v>
      </c>
      <c r="O45" s="106">
        <f t="shared" si="15"/>
        <v>0</v>
      </c>
      <c r="P45" s="106">
        <f t="shared" si="15"/>
        <v>0</v>
      </c>
      <c r="Q45" s="106">
        <f t="shared" si="15"/>
        <v>0</v>
      </c>
      <c r="R45" s="106">
        <f t="shared" si="15"/>
        <v>0</v>
      </c>
      <c r="S45" s="51"/>
      <c r="T45" s="51"/>
    </row>
    <row r="46" spans="5:20" s="4" customFormat="1" ht="23.45" customHeight="1">
      <c r="E46" s="107" t="s">
        <v>93</v>
      </c>
      <c r="F46" s="105">
        <f t="shared" ref="F46:Q46" si="16">+F47-F48</f>
        <v>0</v>
      </c>
      <c r="G46" s="105">
        <f t="shared" si="16"/>
        <v>0</v>
      </c>
      <c r="H46" s="105">
        <f t="shared" si="16"/>
        <v>0</v>
      </c>
      <c r="I46" s="105">
        <f t="shared" si="16"/>
        <v>0</v>
      </c>
      <c r="J46" s="105">
        <f t="shared" si="16"/>
        <v>0</v>
      </c>
      <c r="K46" s="105">
        <f t="shared" si="16"/>
        <v>0</v>
      </c>
      <c r="L46" s="105">
        <f t="shared" si="16"/>
        <v>0</v>
      </c>
      <c r="M46" s="105">
        <f t="shared" si="16"/>
        <v>0</v>
      </c>
      <c r="N46" s="105">
        <f t="shared" si="16"/>
        <v>0</v>
      </c>
      <c r="O46" s="105">
        <f t="shared" si="16"/>
        <v>0</v>
      </c>
      <c r="P46" s="105">
        <f t="shared" si="16"/>
        <v>0</v>
      </c>
      <c r="Q46" s="105">
        <f t="shared" si="16"/>
        <v>0</v>
      </c>
      <c r="R46" s="105">
        <f t="shared" si="12"/>
        <v>0</v>
      </c>
      <c r="S46" s="51"/>
      <c r="T46" s="51"/>
    </row>
    <row r="47" spans="5:20" s="4" customFormat="1" ht="21.75" customHeight="1">
      <c r="E47" s="119" t="s">
        <v>24</v>
      </c>
      <c r="F47" s="112">
        <v>0</v>
      </c>
      <c r="G47" s="112">
        <v>0</v>
      </c>
      <c r="H47" s="112">
        <v>0</v>
      </c>
      <c r="I47" s="112">
        <v>0</v>
      </c>
      <c r="J47" s="112">
        <v>0</v>
      </c>
      <c r="K47" s="112">
        <v>0</v>
      </c>
      <c r="L47" s="112">
        <v>0</v>
      </c>
      <c r="M47" s="112">
        <v>0</v>
      </c>
      <c r="N47" s="112">
        <v>0</v>
      </c>
      <c r="O47" s="112">
        <v>0</v>
      </c>
      <c r="P47" s="112">
        <v>0</v>
      </c>
      <c r="Q47" s="112"/>
      <c r="R47" s="112">
        <f t="shared" si="12"/>
        <v>0</v>
      </c>
      <c r="S47" s="109"/>
      <c r="T47" s="109"/>
    </row>
    <row r="48" spans="5:20" s="4" customFormat="1" ht="20.100000000000001" customHeight="1">
      <c r="E48" s="119" t="s">
        <v>25</v>
      </c>
      <c r="F48" s="112">
        <v>0</v>
      </c>
      <c r="G48" s="112">
        <v>0</v>
      </c>
      <c r="H48" s="112">
        <v>0</v>
      </c>
      <c r="I48" s="112">
        <v>0</v>
      </c>
      <c r="J48" s="112">
        <v>0</v>
      </c>
      <c r="K48" s="112">
        <v>0</v>
      </c>
      <c r="L48" s="112">
        <v>0</v>
      </c>
      <c r="M48" s="112">
        <v>0</v>
      </c>
      <c r="N48" s="112">
        <v>0</v>
      </c>
      <c r="O48" s="112">
        <v>0</v>
      </c>
      <c r="P48" s="112">
        <v>0</v>
      </c>
      <c r="Q48" s="112"/>
      <c r="R48" s="112">
        <f t="shared" si="12"/>
        <v>0</v>
      </c>
      <c r="S48" s="51"/>
      <c r="T48" s="51"/>
    </row>
    <row r="49" spans="5:20" s="4" customFormat="1" ht="14.25"/>
    <row r="50" spans="5:20" s="4" customFormat="1" ht="20.100000000000001" customHeight="1" thickBot="1">
      <c r="E50" s="120"/>
      <c r="F50" s="121"/>
      <c r="G50" s="121"/>
      <c r="H50" s="121"/>
      <c r="I50" s="121"/>
      <c r="J50" s="121"/>
      <c r="K50" s="121"/>
      <c r="L50" s="121"/>
      <c r="M50" s="121"/>
      <c r="N50" s="121"/>
      <c r="O50" s="121"/>
      <c r="P50" s="121"/>
      <c r="Q50" s="121"/>
      <c r="R50" s="121"/>
      <c r="S50" s="112"/>
      <c r="T50" s="51"/>
    </row>
    <row r="51" spans="5:20" ht="13.5" thickTop="1">
      <c r="E51" s="1" t="s">
        <v>43</v>
      </c>
      <c r="F51" s="91"/>
      <c r="G51" s="91"/>
      <c r="H51" s="91"/>
      <c r="I51" s="91"/>
      <c r="J51" s="91"/>
      <c r="K51" s="91"/>
      <c r="L51" s="91"/>
      <c r="M51" s="91"/>
      <c r="N51" s="91"/>
      <c r="O51" s="91"/>
      <c r="P51" s="91"/>
      <c r="Q51" s="91"/>
      <c r="R51" s="91"/>
      <c r="S51" s="90"/>
      <c r="T51" s="89"/>
    </row>
    <row r="52" spans="5:20">
      <c r="E52" s="1" t="s">
        <v>44</v>
      </c>
      <c r="F52" s="91"/>
      <c r="G52" s="91"/>
      <c r="H52" s="91"/>
      <c r="I52" s="91"/>
      <c r="J52" s="91"/>
      <c r="K52" s="91"/>
      <c r="L52" s="91"/>
      <c r="M52" s="91"/>
      <c r="N52" s="91"/>
      <c r="O52" s="91"/>
      <c r="P52" s="91"/>
      <c r="Q52" s="91"/>
      <c r="R52" s="91"/>
    </row>
    <row r="53" spans="5:20">
      <c r="F53" s="91"/>
      <c r="G53" s="91"/>
      <c r="H53" s="91"/>
      <c r="I53" s="91"/>
      <c r="J53" s="91"/>
      <c r="K53" s="91"/>
      <c r="L53" s="91"/>
      <c r="M53" s="91"/>
      <c r="N53" s="91"/>
      <c r="O53" s="91"/>
      <c r="P53" s="91"/>
      <c r="Q53" s="91"/>
      <c r="R53" s="91"/>
    </row>
    <row r="54" spans="5:20">
      <c r="F54" s="91"/>
      <c r="G54" s="91"/>
      <c r="H54" s="91"/>
      <c r="I54" s="91"/>
      <c r="J54" s="91"/>
      <c r="K54" s="91"/>
      <c r="L54" s="91"/>
      <c r="M54" s="91"/>
      <c r="N54" s="91"/>
      <c r="O54" s="91"/>
      <c r="P54" s="91"/>
      <c r="Q54" s="91"/>
      <c r="R54" s="91"/>
    </row>
    <row r="55" spans="5:20">
      <c r="F55" s="91"/>
      <c r="G55" s="91"/>
      <c r="H55" s="91"/>
      <c r="I55" s="91"/>
      <c r="J55" s="91"/>
      <c r="K55" s="91"/>
      <c r="L55" s="91"/>
      <c r="M55" s="91"/>
      <c r="N55" s="91"/>
      <c r="O55" s="91"/>
      <c r="P55" s="91"/>
      <c r="Q55" s="91"/>
      <c r="R55" s="91"/>
      <c r="S55" s="91"/>
      <c r="T55" s="91"/>
    </row>
    <row r="56" spans="5:20">
      <c r="F56" s="91"/>
      <c r="G56" s="91"/>
      <c r="H56" s="91"/>
      <c r="I56" s="91"/>
      <c r="J56" s="91"/>
      <c r="K56" s="91"/>
      <c r="L56" s="91"/>
      <c r="M56" s="91"/>
      <c r="N56" s="91"/>
      <c r="O56" s="91"/>
      <c r="P56" s="91"/>
      <c r="Q56" s="91"/>
      <c r="R56" s="91"/>
      <c r="S56" s="91"/>
      <c r="T56" s="91"/>
    </row>
    <row r="57" spans="5:20">
      <c r="F57" s="91"/>
      <c r="G57" s="91"/>
      <c r="H57" s="91"/>
      <c r="I57" s="91"/>
      <c r="J57" s="91"/>
      <c r="K57" s="91"/>
      <c r="L57" s="91"/>
      <c r="M57" s="91"/>
      <c r="N57" s="91"/>
      <c r="O57" s="91"/>
      <c r="P57" s="91"/>
      <c r="Q57" s="91"/>
      <c r="R57" s="91"/>
    </row>
    <row r="58" spans="5:20">
      <c r="F58" s="91"/>
      <c r="G58" s="91"/>
      <c r="H58" s="91"/>
      <c r="I58" s="91"/>
      <c r="J58" s="91"/>
      <c r="K58" s="91"/>
      <c r="L58" s="91"/>
      <c r="M58" s="91"/>
      <c r="N58" s="91"/>
      <c r="O58" s="91"/>
      <c r="P58" s="91"/>
      <c r="Q58" s="91"/>
      <c r="R58" s="91"/>
    </row>
    <row r="59" spans="5:20">
      <c r="F59" s="91"/>
      <c r="G59" s="91"/>
      <c r="H59" s="91"/>
      <c r="I59" s="91"/>
      <c r="J59" s="91"/>
      <c r="K59" s="91"/>
      <c r="L59" s="91"/>
      <c r="M59" s="91"/>
      <c r="N59" s="91"/>
      <c r="O59" s="91"/>
      <c r="P59" s="91"/>
      <c r="Q59" s="91"/>
      <c r="R59" s="91"/>
    </row>
    <row r="60" spans="5:20">
      <c r="F60" s="91"/>
      <c r="G60" s="91"/>
      <c r="H60" s="91"/>
      <c r="I60" s="91"/>
      <c r="J60" s="91"/>
      <c r="K60" s="91"/>
      <c r="L60" s="91"/>
      <c r="M60" s="91"/>
      <c r="N60" s="91"/>
      <c r="O60" s="91"/>
      <c r="P60" s="91"/>
      <c r="Q60" s="91"/>
      <c r="R60" s="91"/>
    </row>
    <row r="61" spans="5:20">
      <c r="F61" s="91"/>
      <c r="G61" s="91"/>
      <c r="H61" s="91"/>
      <c r="I61" s="91"/>
      <c r="J61" s="91"/>
      <c r="K61" s="91"/>
      <c r="L61" s="91"/>
      <c r="M61" s="91"/>
      <c r="N61" s="91"/>
      <c r="O61" s="91"/>
      <c r="P61" s="91"/>
      <c r="Q61" s="91"/>
      <c r="R61" s="91"/>
    </row>
    <row r="62" spans="5:20" ht="15" customHeight="1">
      <c r="F62" s="91"/>
      <c r="G62" s="91"/>
      <c r="H62" s="91"/>
      <c r="I62" s="91"/>
      <c r="J62" s="91"/>
      <c r="K62" s="91"/>
      <c r="L62" s="91"/>
      <c r="M62" s="91"/>
      <c r="N62" s="91"/>
      <c r="O62" s="91"/>
      <c r="P62" s="91"/>
      <c r="Q62" s="91"/>
      <c r="R62" s="91"/>
    </row>
    <row r="63" spans="5:20" ht="15.75" customHeight="1">
      <c r="F63" s="91"/>
      <c r="G63" s="91"/>
      <c r="H63" s="91"/>
      <c r="I63" s="91"/>
      <c r="J63" s="91"/>
      <c r="K63" s="91"/>
      <c r="L63" s="91"/>
      <c r="M63" s="91"/>
      <c r="N63" s="91"/>
      <c r="O63" s="91"/>
      <c r="P63" s="91"/>
      <c r="Q63" s="91"/>
      <c r="R63" s="91"/>
    </row>
    <row r="64" spans="5:20" ht="45" customHeight="1">
      <c r="F64" s="91"/>
      <c r="G64" s="91"/>
      <c r="H64" s="91"/>
      <c r="I64" s="91"/>
      <c r="J64" s="91"/>
      <c r="K64" s="91"/>
      <c r="L64" s="91"/>
      <c r="M64" s="91"/>
      <c r="N64" s="91"/>
      <c r="O64" s="91"/>
      <c r="P64" s="91"/>
      <c r="Q64" s="91"/>
      <c r="R64" s="91"/>
    </row>
    <row r="65" spans="6:18">
      <c r="F65" s="91"/>
      <c r="G65" s="91"/>
      <c r="H65" s="91"/>
      <c r="I65" s="91"/>
      <c r="J65" s="91"/>
      <c r="K65" s="91"/>
      <c r="L65" s="91"/>
      <c r="M65" s="91"/>
      <c r="N65" s="91"/>
      <c r="O65" s="91"/>
      <c r="P65" s="91"/>
      <c r="Q65" s="91"/>
      <c r="R65" s="91"/>
    </row>
    <row r="66" spans="6:18">
      <c r="F66" s="91"/>
      <c r="G66" s="91"/>
      <c r="H66" s="91"/>
      <c r="I66" s="91"/>
      <c r="J66" s="91"/>
      <c r="K66" s="91"/>
      <c r="L66" s="91"/>
      <c r="M66" s="91"/>
      <c r="N66" s="91"/>
      <c r="O66" s="91"/>
      <c r="P66" s="91"/>
      <c r="Q66" s="91"/>
      <c r="R66" s="91"/>
    </row>
    <row r="67" spans="6:18">
      <c r="F67" s="91"/>
      <c r="G67" s="91"/>
      <c r="H67" s="91"/>
      <c r="I67" s="91"/>
      <c r="J67" s="91"/>
      <c r="K67" s="91"/>
      <c r="L67" s="91"/>
      <c r="M67" s="91"/>
      <c r="N67" s="91"/>
      <c r="O67" s="91"/>
      <c r="P67" s="91"/>
      <c r="Q67" s="91"/>
      <c r="R67" s="91"/>
    </row>
    <row r="68" spans="6:18">
      <c r="F68" s="91"/>
      <c r="G68" s="91"/>
      <c r="H68" s="91"/>
      <c r="I68" s="91"/>
      <c r="J68" s="91"/>
      <c r="K68" s="91"/>
      <c r="L68" s="91"/>
      <c r="M68" s="91"/>
      <c r="N68" s="91"/>
      <c r="O68" s="91"/>
      <c r="P68" s="91"/>
      <c r="Q68" s="91"/>
      <c r="R68" s="91"/>
    </row>
    <row r="69" spans="6:18">
      <c r="F69" s="91"/>
      <c r="G69" s="91"/>
      <c r="H69" s="91"/>
      <c r="I69" s="91"/>
      <c r="J69" s="91"/>
      <c r="K69" s="91"/>
      <c r="L69" s="91"/>
      <c r="M69" s="91"/>
      <c r="N69" s="91"/>
      <c r="O69" s="91"/>
      <c r="P69" s="91"/>
      <c r="Q69" s="91"/>
      <c r="R69" s="91"/>
    </row>
    <row r="70" spans="6:18">
      <c r="F70" s="91"/>
      <c r="G70" s="91"/>
      <c r="H70" s="91"/>
      <c r="I70" s="91"/>
      <c r="J70" s="91"/>
      <c r="K70" s="91"/>
      <c r="L70" s="91"/>
      <c r="M70" s="91"/>
      <c r="N70" s="91"/>
      <c r="O70" s="91"/>
      <c r="P70" s="91"/>
      <c r="Q70" s="91"/>
      <c r="R70" s="91"/>
    </row>
    <row r="71" spans="6:18">
      <c r="F71" s="91"/>
      <c r="G71" s="91"/>
      <c r="H71" s="91"/>
      <c r="I71" s="91"/>
      <c r="J71" s="91"/>
      <c r="K71" s="91"/>
      <c r="L71" s="91"/>
      <c r="M71" s="91"/>
      <c r="N71" s="91"/>
      <c r="O71" s="91"/>
      <c r="P71" s="91"/>
      <c r="Q71" s="91"/>
      <c r="R71" s="91"/>
    </row>
    <row r="72" spans="6:18">
      <c r="F72" s="91"/>
      <c r="G72" s="91"/>
      <c r="H72" s="91"/>
      <c r="I72" s="91"/>
      <c r="J72" s="91"/>
      <c r="K72" s="91"/>
      <c r="L72" s="91"/>
      <c r="M72" s="91"/>
      <c r="N72" s="91"/>
      <c r="O72" s="91"/>
      <c r="P72" s="91"/>
      <c r="Q72" s="91"/>
      <c r="R72" s="91"/>
    </row>
    <row r="73" spans="6:18">
      <c r="F73" s="91"/>
      <c r="G73" s="91"/>
      <c r="H73" s="91"/>
      <c r="I73" s="91"/>
      <c r="J73" s="91"/>
      <c r="K73" s="91"/>
      <c r="L73" s="91"/>
      <c r="M73" s="91"/>
      <c r="N73" s="91"/>
      <c r="O73" s="91"/>
      <c r="P73" s="91"/>
      <c r="Q73" s="91"/>
      <c r="R73" s="91"/>
    </row>
    <row r="74" spans="6:18">
      <c r="F74" s="91"/>
      <c r="G74" s="91"/>
      <c r="H74" s="91"/>
      <c r="I74" s="91"/>
      <c r="J74" s="91"/>
      <c r="K74" s="91"/>
      <c r="L74" s="91"/>
      <c r="M74" s="91"/>
      <c r="N74" s="91"/>
      <c r="O74" s="91"/>
      <c r="P74" s="91"/>
      <c r="Q74" s="91"/>
      <c r="R74" s="91"/>
    </row>
    <row r="75" spans="6:18">
      <c r="F75" s="91"/>
      <c r="G75" s="91"/>
      <c r="H75" s="91"/>
      <c r="I75" s="91"/>
      <c r="J75" s="91"/>
      <c r="K75" s="91"/>
      <c r="L75" s="91"/>
      <c r="M75" s="91"/>
      <c r="N75" s="91"/>
      <c r="O75" s="91"/>
      <c r="P75" s="91"/>
      <c r="Q75" s="91"/>
      <c r="R75" s="91"/>
    </row>
    <row r="76" spans="6:18">
      <c r="F76" s="91"/>
      <c r="G76" s="91"/>
      <c r="H76" s="91"/>
      <c r="I76" s="91"/>
      <c r="J76" s="91"/>
      <c r="K76" s="91"/>
      <c r="L76" s="91"/>
      <c r="M76" s="91"/>
      <c r="N76" s="91"/>
      <c r="O76" s="91"/>
      <c r="P76" s="91"/>
      <c r="Q76" s="91"/>
      <c r="R76" s="91"/>
    </row>
    <row r="77" spans="6:18">
      <c r="F77" s="91"/>
      <c r="G77" s="91"/>
      <c r="H77" s="91"/>
      <c r="I77" s="91"/>
      <c r="J77" s="91"/>
      <c r="K77" s="91"/>
      <c r="L77" s="91"/>
      <c r="M77" s="91"/>
      <c r="N77" s="91"/>
      <c r="O77" s="91"/>
      <c r="P77" s="91"/>
      <c r="Q77" s="91"/>
      <c r="R77" s="91"/>
    </row>
    <row r="78" spans="6:18">
      <c r="F78" s="91"/>
      <c r="G78" s="91"/>
      <c r="H78" s="91"/>
      <c r="I78" s="91"/>
      <c r="J78" s="91"/>
      <c r="K78" s="91"/>
      <c r="L78" s="91"/>
      <c r="M78" s="91"/>
      <c r="N78" s="91"/>
      <c r="O78" s="91"/>
      <c r="P78" s="91"/>
      <c r="Q78" s="91"/>
      <c r="R78" s="91"/>
    </row>
    <row r="79" spans="6:18">
      <c r="F79" s="91"/>
      <c r="G79" s="91"/>
      <c r="H79" s="91"/>
      <c r="I79" s="91"/>
      <c r="J79" s="91"/>
      <c r="K79" s="91"/>
      <c r="L79" s="91"/>
      <c r="M79" s="91"/>
      <c r="N79" s="91"/>
      <c r="O79" s="91"/>
      <c r="P79" s="91"/>
      <c r="Q79" s="91"/>
      <c r="R79" s="91"/>
    </row>
    <row r="80" spans="6:18">
      <c r="F80" s="91"/>
      <c r="G80" s="91"/>
      <c r="H80" s="91"/>
      <c r="I80" s="91"/>
      <c r="J80" s="91"/>
      <c r="K80" s="91"/>
      <c r="L80" s="91"/>
      <c r="M80" s="91"/>
      <c r="N80" s="91"/>
      <c r="O80" s="91"/>
      <c r="P80" s="91"/>
      <c r="Q80" s="91"/>
      <c r="R80" s="91"/>
    </row>
    <row r="81" spans="6:18">
      <c r="F81" s="91"/>
      <c r="G81" s="91"/>
      <c r="H81" s="91"/>
      <c r="I81" s="91"/>
      <c r="J81" s="91"/>
      <c r="K81" s="91"/>
      <c r="L81" s="91"/>
      <c r="M81" s="91"/>
      <c r="N81" s="91"/>
      <c r="O81" s="91"/>
      <c r="P81" s="91"/>
      <c r="Q81" s="91"/>
      <c r="R81" s="91"/>
    </row>
    <row r="82" spans="6:18">
      <c r="F82" s="91"/>
      <c r="G82" s="91"/>
      <c r="H82" s="91"/>
      <c r="I82" s="91"/>
      <c r="J82" s="91"/>
      <c r="K82" s="91"/>
      <c r="L82" s="91"/>
      <c r="M82" s="91"/>
      <c r="N82" s="91"/>
      <c r="O82" s="91"/>
      <c r="P82" s="91"/>
      <c r="Q82" s="91"/>
      <c r="R82" s="91"/>
    </row>
    <row r="83" spans="6:18">
      <c r="F83" s="91"/>
      <c r="G83" s="91"/>
      <c r="H83" s="91"/>
      <c r="I83" s="91"/>
      <c r="J83" s="91"/>
      <c r="K83" s="91"/>
      <c r="L83" s="91"/>
      <c r="M83" s="91"/>
      <c r="N83" s="91"/>
      <c r="O83" s="91"/>
      <c r="P83" s="91"/>
      <c r="Q83" s="91"/>
      <c r="R83" s="91"/>
    </row>
    <row r="84" spans="6:18">
      <c r="F84" s="91"/>
      <c r="G84" s="91"/>
      <c r="H84" s="91"/>
      <c r="I84" s="91"/>
      <c r="J84" s="91"/>
      <c r="K84" s="91"/>
      <c r="L84" s="91"/>
      <c r="M84" s="91"/>
      <c r="N84" s="91"/>
      <c r="O84" s="91"/>
      <c r="P84" s="91"/>
      <c r="Q84" s="91"/>
      <c r="R84" s="91"/>
    </row>
    <row r="85" spans="6:18">
      <c r="F85" s="91"/>
      <c r="G85" s="91"/>
      <c r="H85" s="91"/>
      <c r="I85" s="91"/>
      <c r="J85" s="91"/>
      <c r="K85" s="91"/>
      <c r="L85" s="91"/>
      <c r="M85" s="91"/>
      <c r="N85" s="91"/>
      <c r="O85" s="91"/>
      <c r="P85" s="91"/>
      <c r="Q85" s="91"/>
      <c r="R85" s="91"/>
    </row>
    <row r="86" spans="6:18">
      <c r="F86" s="91"/>
      <c r="G86" s="91"/>
      <c r="H86" s="91"/>
      <c r="I86" s="91"/>
      <c r="J86" s="91"/>
      <c r="K86" s="91"/>
      <c r="L86" s="91"/>
      <c r="M86" s="91"/>
      <c r="N86" s="91"/>
      <c r="O86" s="91"/>
      <c r="P86" s="91"/>
      <c r="Q86" s="91"/>
      <c r="R86" s="91"/>
    </row>
    <row r="87" spans="6:18">
      <c r="F87" s="91"/>
      <c r="G87" s="91"/>
      <c r="H87" s="91"/>
      <c r="I87" s="91"/>
      <c r="J87" s="91"/>
      <c r="K87" s="91"/>
      <c r="L87" s="91"/>
      <c r="M87" s="91"/>
      <c r="N87" s="91"/>
      <c r="O87" s="91"/>
      <c r="P87" s="91"/>
      <c r="Q87" s="91"/>
      <c r="R87" s="91"/>
    </row>
    <row r="88" spans="6:18">
      <c r="F88" s="91"/>
      <c r="G88" s="91"/>
      <c r="H88" s="91"/>
      <c r="I88" s="91"/>
      <c r="J88" s="91"/>
      <c r="K88" s="91"/>
      <c r="L88" s="91"/>
      <c r="M88" s="91"/>
      <c r="N88" s="91"/>
      <c r="O88" s="91"/>
      <c r="P88" s="91"/>
      <c r="Q88" s="91"/>
      <c r="R88" s="91"/>
    </row>
    <row r="89" spans="6:18">
      <c r="F89" s="91"/>
      <c r="G89" s="91"/>
      <c r="H89" s="91"/>
      <c r="I89" s="91"/>
      <c r="J89" s="91"/>
      <c r="K89" s="91"/>
      <c r="L89" s="91"/>
      <c r="M89" s="91"/>
      <c r="N89" s="91"/>
      <c r="O89" s="91"/>
      <c r="P89" s="91"/>
      <c r="Q89" s="91"/>
      <c r="R89" s="91"/>
    </row>
    <row r="90" spans="6:18">
      <c r="F90" s="91"/>
      <c r="G90" s="91"/>
      <c r="H90" s="91"/>
      <c r="I90" s="91"/>
      <c r="J90" s="91"/>
      <c r="K90" s="91"/>
      <c r="L90" s="91"/>
      <c r="M90" s="91"/>
      <c r="N90" s="91"/>
      <c r="O90" s="91"/>
      <c r="P90" s="91"/>
      <c r="Q90" s="91"/>
      <c r="R90" s="91"/>
    </row>
    <row r="91" spans="6:18">
      <c r="F91" s="91"/>
      <c r="G91" s="91"/>
      <c r="H91" s="91"/>
      <c r="I91" s="91"/>
      <c r="J91" s="91"/>
      <c r="K91" s="91"/>
      <c r="L91" s="91"/>
      <c r="M91" s="91"/>
      <c r="N91" s="91"/>
      <c r="O91" s="91"/>
      <c r="P91" s="91"/>
      <c r="Q91" s="91"/>
      <c r="R91" s="91"/>
    </row>
    <row r="92" spans="6:18">
      <c r="F92" s="91"/>
      <c r="G92" s="91"/>
      <c r="H92" s="91"/>
      <c r="I92" s="91"/>
      <c r="J92" s="91"/>
      <c r="K92" s="91"/>
      <c r="L92" s="91"/>
      <c r="M92" s="91"/>
      <c r="N92" s="91"/>
      <c r="O92" s="91"/>
      <c r="P92" s="91"/>
      <c r="Q92" s="91"/>
      <c r="R92" s="91"/>
    </row>
    <row r="93" spans="6:18">
      <c r="F93" s="91"/>
      <c r="G93" s="91"/>
      <c r="H93" s="91"/>
      <c r="I93" s="91"/>
      <c r="J93" s="91"/>
      <c r="K93" s="91"/>
      <c r="L93" s="91"/>
      <c r="M93" s="91"/>
      <c r="N93" s="91"/>
      <c r="O93" s="91"/>
      <c r="P93" s="91"/>
      <c r="Q93" s="91"/>
      <c r="R93" s="91"/>
    </row>
    <row r="94" spans="6:18">
      <c r="F94" s="91"/>
      <c r="G94" s="91"/>
      <c r="H94" s="91"/>
      <c r="I94" s="91"/>
      <c r="J94" s="91"/>
      <c r="K94" s="91"/>
      <c r="L94" s="91"/>
      <c r="M94" s="91"/>
      <c r="N94" s="91"/>
      <c r="O94" s="91"/>
      <c r="P94" s="91"/>
      <c r="Q94" s="91"/>
      <c r="R94" s="91"/>
    </row>
    <row r="95" spans="6:18">
      <c r="F95" s="91"/>
      <c r="G95" s="91"/>
      <c r="H95" s="91"/>
      <c r="I95" s="91"/>
      <c r="J95" s="91"/>
      <c r="K95" s="91"/>
      <c r="L95" s="91"/>
      <c r="M95" s="91"/>
      <c r="N95" s="91"/>
      <c r="O95" s="91"/>
      <c r="P95" s="91"/>
      <c r="Q95" s="91"/>
      <c r="R95" s="91"/>
    </row>
    <row r="96" spans="6:18">
      <c r="F96" s="91"/>
      <c r="G96" s="91"/>
      <c r="H96" s="91"/>
      <c r="I96" s="91"/>
      <c r="J96" s="91"/>
      <c r="K96" s="91"/>
      <c r="L96" s="91"/>
      <c r="M96" s="91"/>
      <c r="N96" s="91"/>
      <c r="O96" s="91"/>
      <c r="P96" s="91"/>
      <c r="Q96" s="91"/>
      <c r="R96" s="91"/>
    </row>
    <row r="97" spans="6:18">
      <c r="F97" s="91"/>
      <c r="G97" s="91"/>
      <c r="H97" s="91"/>
      <c r="I97" s="91"/>
      <c r="J97" s="91"/>
      <c r="K97" s="91"/>
      <c r="L97" s="91"/>
      <c r="M97" s="91"/>
      <c r="N97" s="91"/>
      <c r="O97" s="91"/>
      <c r="P97" s="91"/>
      <c r="Q97" s="91"/>
      <c r="R97" s="91"/>
    </row>
    <row r="98" spans="6:18">
      <c r="F98" s="91"/>
      <c r="G98" s="91"/>
      <c r="H98" s="91"/>
      <c r="I98" s="91"/>
      <c r="J98" s="91"/>
      <c r="K98" s="91"/>
      <c r="L98" s="91"/>
      <c r="M98" s="91"/>
      <c r="N98" s="91"/>
      <c r="O98" s="91"/>
      <c r="P98" s="91"/>
      <c r="Q98" s="91"/>
      <c r="R98" s="91"/>
    </row>
    <row r="99" spans="6:18">
      <c r="F99" s="91"/>
      <c r="G99" s="91"/>
      <c r="H99" s="91"/>
      <c r="I99" s="91"/>
      <c r="J99" s="91"/>
      <c r="K99" s="91"/>
      <c r="L99" s="91"/>
      <c r="M99" s="91"/>
      <c r="N99" s="91"/>
      <c r="O99" s="91"/>
      <c r="P99" s="91"/>
      <c r="Q99" s="91"/>
      <c r="R99" s="91"/>
    </row>
    <row r="100" spans="6:18">
      <c r="F100" s="91"/>
      <c r="G100" s="91"/>
      <c r="H100" s="91"/>
      <c r="I100" s="91"/>
      <c r="J100" s="91"/>
      <c r="K100" s="91"/>
      <c r="L100" s="91"/>
      <c r="M100" s="91"/>
      <c r="N100" s="91"/>
      <c r="O100" s="91"/>
      <c r="P100" s="91"/>
      <c r="Q100" s="91"/>
      <c r="R100" s="91"/>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100"/>
  <sheetViews>
    <sheetView showGridLines="0" view="pageBreakPreview" topLeftCell="G1" zoomScale="70" zoomScaleSheetLayoutView="70" workbookViewId="0">
      <selection activeCell="K70" sqref="K70"/>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20" width="20" style="1" bestFit="1" customWidth="1"/>
    <col min="21" max="16384" width="11.42578125" style="1"/>
  </cols>
  <sheetData>
    <row r="3" spans="5:20" s="87" customFormat="1" ht="21.75">
      <c r="E3" s="86"/>
    </row>
    <row r="4" spans="5:20" s="87" customFormat="1" ht="21.75">
      <c r="E4" s="86"/>
    </row>
    <row r="5" spans="5:20" s="87" customFormat="1" ht="42" customHeight="1">
      <c r="E5" s="86"/>
    </row>
    <row r="6" spans="5:20" s="87" customFormat="1" ht="19.5">
      <c r="E6" s="198" t="s">
        <v>131</v>
      </c>
    </row>
    <row r="7" spans="5:20" s="87" customFormat="1" ht="19.5">
      <c r="E7" s="199" t="s">
        <v>112</v>
      </c>
      <c r="O7" s="178"/>
      <c r="P7" s="262" t="s">
        <v>64</v>
      </c>
      <c r="Q7" s="262"/>
      <c r="R7" s="262"/>
    </row>
    <row r="8" spans="5:20" s="87" customFormat="1" ht="19.5">
      <c r="E8" s="199" t="s">
        <v>75</v>
      </c>
      <c r="P8" s="262"/>
      <c r="Q8" s="262"/>
      <c r="R8" s="262"/>
    </row>
    <row r="9" spans="5:20" ht="15.75" customHeight="1">
      <c r="E9" s="199" t="s">
        <v>76</v>
      </c>
    </row>
    <row r="10" spans="5:20" ht="15.75" customHeight="1">
      <c r="E10" s="199" t="s">
        <v>77</v>
      </c>
      <c r="G10" s="201"/>
    </row>
    <row r="11" spans="5:20" ht="6" customHeight="1" thickBot="1">
      <c r="E11" s="88"/>
    </row>
    <row r="12" spans="5:20" s="4" customFormat="1" ht="29.25" customHeight="1" thickTop="1" thickBot="1">
      <c r="E12" s="200" t="s">
        <v>59</v>
      </c>
      <c r="F12" s="200" t="s">
        <v>0</v>
      </c>
      <c r="G12" s="200" t="s">
        <v>1</v>
      </c>
      <c r="H12" s="200" t="s">
        <v>2</v>
      </c>
      <c r="I12" s="200" t="s">
        <v>3</v>
      </c>
      <c r="J12" s="200" t="s">
        <v>4</v>
      </c>
      <c r="K12" s="200" t="s">
        <v>5</v>
      </c>
      <c r="L12" s="200" t="s">
        <v>6</v>
      </c>
      <c r="M12" s="200" t="s">
        <v>7</v>
      </c>
      <c r="N12" s="200" t="s">
        <v>8</v>
      </c>
      <c r="O12" s="200" t="s">
        <v>9</v>
      </c>
      <c r="P12" s="200" t="s">
        <v>10</v>
      </c>
      <c r="Q12" s="200" t="s">
        <v>11</v>
      </c>
      <c r="R12" s="200" t="s">
        <v>12</v>
      </c>
    </row>
    <row r="13" spans="5:20" s="4" customFormat="1" ht="24.75" customHeight="1" thickTop="1">
      <c r="E13" s="104" t="s">
        <v>97</v>
      </c>
      <c r="F13" s="105">
        <f t="shared" ref="F13:Q13" si="0">+F14+F45</f>
        <v>5015278</v>
      </c>
      <c r="G13" s="105">
        <f t="shared" si="0"/>
        <v>6777004</v>
      </c>
      <c r="H13" s="105">
        <f t="shared" si="0"/>
        <v>6808029</v>
      </c>
      <c r="I13" s="105">
        <f t="shared" si="0"/>
        <v>6629133</v>
      </c>
      <c r="J13" s="105">
        <f t="shared" si="0"/>
        <v>6619634</v>
      </c>
      <c r="K13" s="105">
        <f t="shared" si="0"/>
        <v>6648346</v>
      </c>
      <c r="L13" s="105">
        <f t="shared" si="0"/>
        <v>7048145</v>
      </c>
      <c r="M13" s="105">
        <f t="shared" si="0"/>
        <v>6686839</v>
      </c>
      <c r="N13" s="105">
        <f t="shared" si="0"/>
        <v>6488301</v>
      </c>
      <c r="O13" s="105">
        <f t="shared" si="0"/>
        <v>6918669</v>
      </c>
      <c r="P13" s="105">
        <f t="shared" si="0"/>
        <v>6587730</v>
      </c>
      <c r="Q13" s="105">
        <f t="shared" si="0"/>
        <v>10782093</v>
      </c>
      <c r="R13" s="105">
        <f>SUM(F13:Q13)</f>
        <v>83009201</v>
      </c>
      <c r="S13" s="51"/>
      <c r="T13" s="51"/>
    </row>
    <row r="14" spans="5:20" s="4" customFormat="1" ht="20.100000000000001" customHeight="1">
      <c r="E14" s="93" t="s">
        <v>89</v>
      </c>
      <c r="F14" s="106">
        <f t="shared" ref="F14:Q14" si="1">+F15+F35+F42</f>
        <v>5015278</v>
      </c>
      <c r="G14" s="106">
        <f t="shared" si="1"/>
        <v>6777004</v>
      </c>
      <c r="H14" s="106">
        <f t="shared" si="1"/>
        <v>6808029</v>
      </c>
      <c r="I14" s="106">
        <f t="shared" si="1"/>
        <v>6629133</v>
      </c>
      <c r="J14" s="106">
        <f t="shared" si="1"/>
        <v>6619634</v>
      </c>
      <c r="K14" s="106">
        <f t="shared" si="1"/>
        <v>6648346</v>
      </c>
      <c r="L14" s="106">
        <f t="shared" si="1"/>
        <v>7048145</v>
      </c>
      <c r="M14" s="106">
        <f t="shared" si="1"/>
        <v>6686839</v>
      </c>
      <c r="N14" s="106">
        <f t="shared" si="1"/>
        <v>6488301</v>
      </c>
      <c r="O14" s="106">
        <f t="shared" si="1"/>
        <v>6918669</v>
      </c>
      <c r="P14" s="106">
        <f t="shared" si="1"/>
        <v>6587730</v>
      </c>
      <c r="Q14" s="106">
        <f t="shared" si="1"/>
        <v>10782093</v>
      </c>
      <c r="R14" s="106">
        <f>SUM(F14:Q14)</f>
        <v>83009201</v>
      </c>
      <c r="S14" s="51"/>
      <c r="T14" s="51"/>
    </row>
    <row r="15" spans="5:20" s="4" customFormat="1" ht="25.5" customHeight="1">
      <c r="E15" s="107" t="s">
        <v>90</v>
      </c>
      <c r="F15" s="108">
        <f t="shared" ref="F15:Q15" si="2">+F16+F18+F23+F26+F29</f>
        <v>5015278</v>
      </c>
      <c r="G15" s="108">
        <f t="shared" si="2"/>
        <v>4616471</v>
      </c>
      <c r="H15" s="108">
        <f t="shared" si="2"/>
        <v>4597496</v>
      </c>
      <c r="I15" s="108">
        <f t="shared" si="2"/>
        <v>4418600</v>
      </c>
      <c r="J15" s="108">
        <f t="shared" si="2"/>
        <v>4409101</v>
      </c>
      <c r="K15" s="108">
        <f t="shared" si="2"/>
        <v>4437813</v>
      </c>
      <c r="L15" s="108">
        <f t="shared" si="2"/>
        <v>4837612</v>
      </c>
      <c r="M15" s="108">
        <f t="shared" si="2"/>
        <v>4476306</v>
      </c>
      <c r="N15" s="108">
        <f t="shared" si="2"/>
        <v>4277768</v>
      </c>
      <c r="O15" s="108">
        <f t="shared" si="2"/>
        <v>4708136</v>
      </c>
      <c r="P15" s="108">
        <f t="shared" si="2"/>
        <v>4377197</v>
      </c>
      <c r="Q15" s="108">
        <f t="shared" si="2"/>
        <v>5185140</v>
      </c>
      <c r="R15" s="108">
        <f>SUM(F15:Q15)</f>
        <v>55356918</v>
      </c>
      <c r="S15" s="109"/>
      <c r="T15" s="105"/>
    </row>
    <row r="16" spans="5:20" s="4" customFormat="1" ht="20.100000000000001" customHeight="1">
      <c r="E16" s="110" t="s">
        <v>14</v>
      </c>
      <c r="F16" s="111">
        <f>SUM(F17:F17)</f>
        <v>0</v>
      </c>
      <c r="G16" s="111">
        <f t="shared" ref="G16:Q16" si="3">SUM(G17:G17)</f>
        <v>0</v>
      </c>
      <c r="H16" s="111">
        <f t="shared" si="3"/>
        <v>0</v>
      </c>
      <c r="I16" s="111">
        <f t="shared" si="3"/>
        <v>0</v>
      </c>
      <c r="J16" s="111">
        <f t="shared" si="3"/>
        <v>0</v>
      </c>
      <c r="K16" s="111">
        <f t="shared" si="3"/>
        <v>0</v>
      </c>
      <c r="L16" s="111">
        <f t="shared" si="3"/>
        <v>0</v>
      </c>
      <c r="M16" s="111">
        <f t="shared" si="3"/>
        <v>0</v>
      </c>
      <c r="N16" s="111">
        <f t="shared" si="3"/>
        <v>0</v>
      </c>
      <c r="O16" s="111">
        <f t="shared" si="3"/>
        <v>0</v>
      </c>
      <c r="P16" s="111">
        <f t="shared" si="3"/>
        <v>0</v>
      </c>
      <c r="Q16" s="111">
        <f t="shared" si="3"/>
        <v>0</v>
      </c>
      <c r="R16" s="111">
        <f>SUM(F16:Q16)</f>
        <v>0</v>
      </c>
      <c r="S16" s="51"/>
      <c r="T16" s="51"/>
    </row>
    <row r="17" spans="5:20" s="4" customFormat="1" ht="20.100000000000001" customHeight="1">
      <c r="E17" s="110"/>
      <c r="F17" s="112"/>
      <c r="G17" s="112"/>
      <c r="H17" s="112"/>
      <c r="I17" s="112"/>
      <c r="J17" s="112"/>
      <c r="K17" s="112"/>
      <c r="L17" s="112"/>
      <c r="M17" s="112"/>
      <c r="N17" s="112"/>
      <c r="O17" s="112"/>
      <c r="P17" s="112"/>
      <c r="Q17" s="112"/>
      <c r="R17" s="112"/>
      <c r="S17" s="51"/>
      <c r="T17" s="51"/>
    </row>
    <row r="18" spans="5:20" s="4" customFormat="1" ht="20.100000000000001" customHeight="1">
      <c r="E18" s="110" t="s">
        <v>15</v>
      </c>
      <c r="F18" s="108">
        <f t="shared" ref="F18:Q18" si="4">SUM(F19:F21)</f>
        <v>4818510</v>
      </c>
      <c r="G18" s="108">
        <f t="shared" si="4"/>
        <v>4436810</v>
      </c>
      <c r="H18" s="108">
        <f t="shared" si="4"/>
        <v>4419240</v>
      </c>
      <c r="I18" s="108">
        <f t="shared" si="4"/>
        <v>4248280</v>
      </c>
      <c r="J18" s="108">
        <f t="shared" si="4"/>
        <v>4238790</v>
      </c>
      <c r="K18" s="108">
        <f t="shared" si="4"/>
        <v>4265840</v>
      </c>
      <c r="L18" s="108">
        <f t="shared" si="4"/>
        <v>4649010</v>
      </c>
      <c r="M18" s="108">
        <f t="shared" si="4"/>
        <v>4298890</v>
      </c>
      <c r="N18" s="108">
        <f t="shared" si="4"/>
        <v>4113350</v>
      </c>
      <c r="O18" s="108">
        <f t="shared" si="4"/>
        <v>4522690</v>
      </c>
      <c r="P18" s="108">
        <f t="shared" si="4"/>
        <v>4192860</v>
      </c>
      <c r="Q18" s="108">
        <f t="shared" si="4"/>
        <v>4960370</v>
      </c>
      <c r="R18" s="108">
        <f>SUM(R19:R21)</f>
        <v>53164640</v>
      </c>
      <c r="S18" s="51"/>
      <c r="T18" s="51"/>
    </row>
    <row r="19" spans="5:20" s="4" customFormat="1" ht="20.100000000000001" customHeight="1">
      <c r="E19" s="119" t="s">
        <v>106</v>
      </c>
      <c r="F19" s="111">
        <v>4102950</v>
      </c>
      <c r="G19" s="111">
        <v>3718780</v>
      </c>
      <c r="H19" s="111">
        <v>3702480</v>
      </c>
      <c r="I19" s="111">
        <v>3530020</v>
      </c>
      <c r="J19" s="111">
        <v>3521140</v>
      </c>
      <c r="K19" s="111">
        <v>3550650</v>
      </c>
      <c r="L19" s="111">
        <v>3928670</v>
      </c>
      <c r="M19" s="111">
        <v>3583780</v>
      </c>
      <c r="N19" s="111">
        <v>3397270</v>
      </c>
      <c r="O19" s="111">
        <v>3806020</v>
      </c>
      <c r="P19" s="111">
        <v>3468780</v>
      </c>
      <c r="Q19" s="111">
        <v>4241840</v>
      </c>
      <c r="R19" s="111">
        <f>SUM(F19:Q19)</f>
        <v>44552380</v>
      </c>
      <c r="S19" s="51"/>
      <c r="T19" s="51"/>
    </row>
    <row r="20" spans="5:20" s="4" customFormat="1" ht="20.100000000000001" customHeight="1">
      <c r="E20" s="119" t="s">
        <v>107</v>
      </c>
      <c r="F20" s="111">
        <v>193560</v>
      </c>
      <c r="G20" s="111">
        <v>196030</v>
      </c>
      <c r="H20" s="111">
        <v>194760</v>
      </c>
      <c r="I20" s="111">
        <v>196260</v>
      </c>
      <c r="J20" s="111">
        <v>195650</v>
      </c>
      <c r="K20" s="111">
        <v>193190</v>
      </c>
      <c r="L20" s="111">
        <v>198340</v>
      </c>
      <c r="M20" s="111">
        <v>193110</v>
      </c>
      <c r="N20" s="111">
        <v>194080</v>
      </c>
      <c r="O20" s="111">
        <v>194670</v>
      </c>
      <c r="P20" s="111">
        <v>202080</v>
      </c>
      <c r="Q20" s="111">
        <v>196530</v>
      </c>
      <c r="R20" s="111">
        <f>SUM(F20:Q20)</f>
        <v>2348260</v>
      </c>
      <c r="S20" s="51"/>
      <c r="T20" s="51"/>
    </row>
    <row r="21" spans="5:20" s="4" customFormat="1" ht="20.100000000000001" customHeight="1">
      <c r="E21" s="119" t="s">
        <v>110</v>
      </c>
      <c r="F21" s="111">
        <v>522000</v>
      </c>
      <c r="G21" s="111">
        <v>522000</v>
      </c>
      <c r="H21" s="111">
        <v>522000</v>
      </c>
      <c r="I21" s="111">
        <v>522000</v>
      </c>
      <c r="J21" s="111">
        <v>522000</v>
      </c>
      <c r="K21" s="111">
        <v>522000</v>
      </c>
      <c r="L21" s="111">
        <v>522000</v>
      </c>
      <c r="M21" s="111">
        <v>522000</v>
      </c>
      <c r="N21" s="111">
        <v>522000</v>
      </c>
      <c r="O21" s="111">
        <v>522000</v>
      </c>
      <c r="P21" s="111">
        <v>522000</v>
      </c>
      <c r="Q21" s="111">
        <v>522000</v>
      </c>
      <c r="R21" s="111">
        <f>SUM(F21:Q21)</f>
        <v>6264000</v>
      </c>
      <c r="S21" s="51"/>
      <c r="T21" s="51"/>
    </row>
    <row r="22" spans="5:20" s="4" customFormat="1" ht="20.100000000000001" customHeight="1">
      <c r="E22" s="119"/>
      <c r="F22" s="111"/>
      <c r="G22" s="111"/>
      <c r="H22" s="111"/>
      <c r="I22" s="111"/>
      <c r="J22" s="111"/>
      <c r="K22" s="111"/>
      <c r="L22" s="111"/>
      <c r="M22" s="111"/>
      <c r="N22" s="111"/>
      <c r="O22" s="111"/>
      <c r="P22" s="111"/>
      <c r="Q22" s="111"/>
      <c r="R22" s="111"/>
      <c r="S22" s="51"/>
      <c r="T22" s="51"/>
    </row>
    <row r="23" spans="5:20" s="4" customFormat="1" ht="26.25" customHeight="1">
      <c r="E23" s="113" t="s">
        <v>16</v>
      </c>
      <c r="F23" s="108">
        <v>184768</v>
      </c>
      <c r="G23" s="108">
        <v>167161</v>
      </c>
      <c r="H23" s="108">
        <v>165956</v>
      </c>
      <c r="I23" s="108">
        <v>158220</v>
      </c>
      <c r="J23" s="108">
        <v>158111</v>
      </c>
      <c r="K23" s="108">
        <v>159823</v>
      </c>
      <c r="L23" s="108">
        <v>176302</v>
      </c>
      <c r="M23" s="108">
        <v>160326</v>
      </c>
      <c r="N23" s="108">
        <v>152118</v>
      </c>
      <c r="O23" s="108">
        <v>170146</v>
      </c>
      <c r="P23" s="108">
        <v>155337</v>
      </c>
      <c r="Q23" s="108">
        <v>190620</v>
      </c>
      <c r="R23" s="108">
        <f>SUM(F23:Q23)</f>
        <v>1998888</v>
      </c>
      <c r="S23" s="51"/>
      <c r="T23" s="51"/>
    </row>
    <row r="24" spans="5:20" s="4" customFormat="1" ht="20.100000000000001" customHeight="1">
      <c r="E24" s="119" t="s">
        <v>105</v>
      </c>
      <c r="F24" s="112">
        <v>184768</v>
      </c>
      <c r="G24" s="112">
        <v>167161</v>
      </c>
      <c r="H24" s="112">
        <v>165956</v>
      </c>
      <c r="I24" s="112">
        <v>158220</v>
      </c>
      <c r="J24" s="112">
        <v>158111</v>
      </c>
      <c r="K24" s="112">
        <v>159823</v>
      </c>
      <c r="L24" s="112">
        <v>176302</v>
      </c>
      <c r="M24" s="112">
        <v>160326</v>
      </c>
      <c r="N24" s="112">
        <v>152118</v>
      </c>
      <c r="O24" s="112">
        <v>170146</v>
      </c>
      <c r="P24" s="112">
        <v>155337</v>
      </c>
      <c r="Q24" s="112">
        <v>190620</v>
      </c>
      <c r="R24" s="112"/>
      <c r="S24" s="51"/>
      <c r="T24" s="51"/>
    </row>
    <row r="25" spans="5:20" s="4" customFormat="1" ht="20.100000000000001" customHeight="1">
      <c r="E25" s="113"/>
      <c r="F25" s="112"/>
      <c r="G25" s="112"/>
      <c r="H25" s="112"/>
      <c r="I25" s="112"/>
      <c r="J25" s="112"/>
      <c r="K25" s="112"/>
      <c r="L25" s="112"/>
      <c r="M25" s="112"/>
      <c r="N25" s="112"/>
      <c r="O25" s="112"/>
      <c r="P25" s="112"/>
      <c r="Q25" s="112"/>
      <c r="R25" s="112"/>
      <c r="S25" s="51"/>
      <c r="T25" s="51"/>
    </row>
    <row r="26" spans="5:20" s="4" customFormat="1" ht="22.5" customHeight="1">
      <c r="E26" s="110" t="s">
        <v>17</v>
      </c>
      <c r="F26" s="108">
        <f>+F27+F32</f>
        <v>12000</v>
      </c>
      <c r="G26" s="108">
        <f t="shared" ref="G26:Q26" si="5">+G27+G32</f>
        <v>12500</v>
      </c>
      <c r="H26" s="108">
        <f t="shared" si="5"/>
        <v>12300</v>
      </c>
      <c r="I26" s="108">
        <f t="shared" si="5"/>
        <v>12100</v>
      </c>
      <c r="J26" s="108">
        <f t="shared" si="5"/>
        <v>12200</v>
      </c>
      <c r="K26" s="108">
        <f t="shared" si="5"/>
        <v>12150</v>
      </c>
      <c r="L26" s="108">
        <f t="shared" si="5"/>
        <v>12300</v>
      </c>
      <c r="M26" s="108">
        <f t="shared" si="5"/>
        <v>17090</v>
      </c>
      <c r="N26" s="108">
        <f t="shared" si="5"/>
        <v>12300</v>
      </c>
      <c r="O26" s="108">
        <f t="shared" si="5"/>
        <v>15300</v>
      </c>
      <c r="P26" s="108">
        <f t="shared" si="5"/>
        <v>29000</v>
      </c>
      <c r="Q26" s="108">
        <f t="shared" si="5"/>
        <v>34150</v>
      </c>
      <c r="R26" s="108">
        <f>+R27+R32</f>
        <v>193390</v>
      </c>
      <c r="S26" s="51"/>
      <c r="T26" s="51"/>
    </row>
    <row r="27" spans="5:20" s="4" customFormat="1" ht="30" customHeight="1">
      <c r="E27" s="119" t="s">
        <v>109</v>
      </c>
      <c r="F27" s="111">
        <v>12000</v>
      </c>
      <c r="G27" s="111">
        <v>12500</v>
      </c>
      <c r="H27" s="111">
        <v>12300</v>
      </c>
      <c r="I27" s="111">
        <v>12100</v>
      </c>
      <c r="J27" s="111">
        <v>12200</v>
      </c>
      <c r="K27" s="111">
        <v>12150</v>
      </c>
      <c r="L27" s="111">
        <v>12300</v>
      </c>
      <c r="M27" s="111">
        <v>17090</v>
      </c>
      <c r="N27" s="111">
        <v>12300</v>
      </c>
      <c r="O27" s="111">
        <v>15300</v>
      </c>
      <c r="P27" s="111">
        <v>29000</v>
      </c>
      <c r="Q27" s="111">
        <v>34150</v>
      </c>
      <c r="R27" s="111">
        <f>SUM(F27:Q27)</f>
        <v>193390</v>
      </c>
      <c r="S27" s="51"/>
      <c r="T27" s="51"/>
    </row>
    <row r="28" spans="5:20" s="4" customFormat="1" ht="20.100000000000001" customHeight="1">
      <c r="E28" s="114"/>
      <c r="F28" s="112"/>
      <c r="G28" s="112"/>
      <c r="H28" s="112"/>
      <c r="I28" s="112"/>
      <c r="J28" s="112"/>
      <c r="K28" s="112"/>
      <c r="L28" s="112"/>
      <c r="M28" s="112"/>
      <c r="N28" s="112"/>
      <c r="O28" s="112"/>
      <c r="P28" s="112"/>
      <c r="Q28" s="112"/>
      <c r="R28" s="112"/>
      <c r="S28" s="51"/>
      <c r="T28" s="51"/>
    </row>
    <row r="29" spans="5:20" s="51" customFormat="1" ht="20.100000000000001" customHeight="1">
      <c r="E29" s="110" t="s">
        <v>26</v>
      </c>
      <c r="F29" s="112">
        <f t="shared" ref="F29:Q29" si="6">+F30+F31</f>
        <v>0</v>
      </c>
      <c r="G29" s="112">
        <f t="shared" si="6"/>
        <v>0</v>
      </c>
      <c r="H29" s="112">
        <f t="shared" si="6"/>
        <v>0</v>
      </c>
      <c r="I29" s="112">
        <f t="shared" si="6"/>
        <v>0</v>
      </c>
      <c r="J29" s="112">
        <f t="shared" si="6"/>
        <v>0</v>
      </c>
      <c r="K29" s="112">
        <f t="shared" si="6"/>
        <v>0</v>
      </c>
      <c r="L29" s="112">
        <f t="shared" si="6"/>
        <v>0</v>
      </c>
      <c r="M29" s="112">
        <f t="shared" si="6"/>
        <v>0</v>
      </c>
      <c r="N29" s="112">
        <f t="shared" si="6"/>
        <v>0</v>
      </c>
      <c r="O29" s="112">
        <f t="shared" si="6"/>
        <v>0</v>
      </c>
      <c r="P29" s="112">
        <f t="shared" si="6"/>
        <v>0</v>
      </c>
      <c r="Q29" s="112">
        <f t="shared" si="6"/>
        <v>0</v>
      </c>
      <c r="R29" s="112">
        <f t="shared" ref="R29:R48" si="7">SUM(F29:Q29)</f>
        <v>0</v>
      </c>
    </row>
    <row r="30" spans="5:20" s="4" customFormat="1" ht="20.100000000000001" customHeight="1">
      <c r="E30" s="115" t="s">
        <v>101</v>
      </c>
      <c r="F30" s="112"/>
      <c r="G30" s="112"/>
      <c r="H30" s="112"/>
      <c r="I30" s="112"/>
      <c r="J30" s="112"/>
      <c r="K30" s="112"/>
      <c r="L30" s="112"/>
      <c r="M30" s="112"/>
      <c r="N30" s="112"/>
      <c r="O30" s="112"/>
      <c r="P30" s="112"/>
      <c r="Q30" s="112"/>
      <c r="R30" s="112">
        <f t="shared" si="7"/>
        <v>0</v>
      </c>
      <c r="S30" s="51"/>
      <c r="T30" s="51"/>
    </row>
    <row r="31" spans="5:20" s="4" customFormat="1" ht="20.25" customHeight="1">
      <c r="E31" s="115" t="s">
        <v>100</v>
      </c>
      <c r="F31" s="112"/>
      <c r="G31" s="112"/>
      <c r="H31" s="112"/>
      <c r="I31" s="112"/>
      <c r="J31" s="112"/>
      <c r="K31" s="112"/>
      <c r="L31" s="112"/>
      <c r="M31" s="112"/>
      <c r="N31" s="112"/>
      <c r="O31" s="112"/>
      <c r="P31" s="112"/>
      <c r="Q31" s="112"/>
      <c r="R31" s="112">
        <f t="shared" si="7"/>
        <v>0</v>
      </c>
      <c r="S31" s="51"/>
      <c r="T31" s="51"/>
    </row>
    <row r="32" spans="5:20" s="4" customFormat="1" ht="27" customHeight="1">
      <c r="E32" s="110" t="s">
        <v>94</v>
      </c>
      <c r="F32" s="105">
        <f>SUM(F33:F34)</f>
        <v>0</v>
      </c>
      <c r="G32" s="105">
        <f t="shared" ref="G32:Q32" si="8">SUM(G33:G34)</f>
        <v>0</v>
      </c>
      <c r="H32" s="105">
        <f t="shared" si="8"/>
        <v>0</v>
      </c>
      <c r="I32" s="105">
        <f t="shared" si="8"/>
        <v>0</v>
      </c>
      <c r="J32" s="105">
        <f t="shared" si="8"/>
        <v>0</v>
      </c>
      <c r="K32" s="105">
        <f t="shared" si="8"/>
        <v>0</v>
      </c>
      <c r="L32" s="105">
        <f t="shared" si="8"/>
        <v>0</v>
      </c>
      <c r="M32" s="105">
        <f t="shared" si="8"/>
        <v>0</v>
      </c>
      <c r="N32" s="105">
        <f t="shared" si="8"/>
        <v>0</v>
      </c>
      <c r="O32" s="105">
        <f t="shared" si="8"/>
        <v>0</v>
      </c>
      <c r="P32" s="105">
        <f t="shared" si="8"/>
        <v>0</v>
      </c>
      <c r="Q32" s="105">
        <f t="shared" si="8"/>
        <v>0</v>
      </c>
      <c r="R32" s="105">
        <f t="shared" si="7"/>
        <v>0</v>
      </c>
      <c r="S32" s="51"/>
      <c r="T32" s="51"/>
    </row>
    <row r="33" spans="5:20" s="4" customFormat="1" ht="20.100000000000001" customHeight="1">
      <c r="E33" s="119" t="s">
        <v>60</v>
      </c>
      <c r="F33" s="111">
        <v>0</v>
      </c>
      <c r="G33" s="111">
        <v>0</v>
      </c>
      <c r="H33" s="111">
        <v>0</v>
      </c>
      <c r="I33" s="111">
        <v>0</v>
      </c>
      <c r="J33" s="111">
        <v>0</v>
      </c>
      <c r="K33" s="111">
        <v>0</v>
      </c>
      <c r="L33" s="111">
        <v>0</v>
      </c>
      <c r="M33" s="111">
        <v>0</v>
      </c>
      <c r="N33" s="111">
        <v>0</v>
      </c>
      <c r="O33" s="111">
        <v>0</v>
      </c>
      <c r="P33" s="111">
        <v>0</v>
      </c>
      <c r="Q33" s="111">
        <v>0</v>
      </c>
      <c r="R33" s="111">
        <f t="shared" si="7"/>
        <v>0</v>
      </c>
      <c r="S33" s="51"/>
      <c r="T33" s="51"/>
    </row>
    <row r="34" spans="5:20" s="4" customFormat="1" ht="20.100000000000001" customHeight="1">
      <c r="E34" s="116" t="s">
        <v>61</v>
      </c>
      <c r="F34" s="112">
        <v>0</v>
      </c>
      <c r="G34" s="112">
        <v>0</v>
      </c>
      <c r="H34" s="112">
        <v>0</v>
      </c>
      <c r="I34" s="112">
        <v>0</v>
      </c>
      <c r="J34" s="112">
        <v>0</v>
      </c>
      <c r="K34" s="112">
        <v>0</v>
      </c>
      <c r="L34" s="112">
        <v>0</v>
      </c>
      <c r="M34" s="112">
        <v>0</v>
      </c>
      <c r="N34" s="112">
        <v>0</v>
      </c>
      <c r="O34" s="112">
        <v>0</v>
      </c>
      <c r="P34" s="112">
        <v>0</v>
      </c>
      <c r="Q34" s="112"/>
      <c r="R34" s="112">
        <f t="shared" si="7"/>
        <v>0</v>
      </c>
      <c r="S34" s="51"/>
      <c r="T34" s="51"/>
    </row>
    <row r="35" spans="5:20" s="4" customFormat="1" ht="20.25" customHeight="1">
      <c r="E35" s="93" t="s">
        <v>102</v>
      </c>
      <c r="F35" s="106">
        <f>+F36+F39</f>
        <v>0</v>
      </c>
      <c r="G35" s="106">
        <f t="shared" ref="G35:Q35" si="9">+G36+G39</f>
        <v>2160533</v>
      </c>
      <c r="H35" s="106">
        <f t="shared" si="9"/>
        <v>2210533</v>
      </c>
      <c r="I35" s="106">
        <f t="shared" si="9"/>
        <v>2210533</v>
      </c>
      <c r="J35" s="106">
        <f t="shared" si="9"/>
        <v>2210533</v>
      </c>
      <c r="K35" s="106">
        <f t="shared" si="9"/>
        <v>2210533</v>
      </c>
      <c r="L35" s="106">
        <f t="shared" si="9"/>
        <v>2210533</v>
      </c>
      <c r="M35" s="106">
        <f t="shared" si="9"/>
        <v>2210533</v>
      </c>
      <c r="N35" s="106">
        <f t="shared" si="9"/>
        <v>2210533</v>
      </c>
      <c r="O35" s="106">
        <f t="shared" si="9"/>
        <v>2210533</v>
      </c>
      <c r="P35" s="106">
        <f t="shared" si="9"/>
        <v>2210533</v>
      </c>
      <c r="Q35" s="106">
        <f t="shared" si="9"/>
        <v>5596953</v>
      </c>
      <c r="R35" s="106">
        <f t="shared" si="7"/>
        <v>27652283</v>
      </c>
      <c r="S35" s="51"/>
      <c r="T35" s="51"/>
    </row>
    <row r="36" spans="5:20" s="4" customFormat="1" ht="21" customHeight="1">
      <c r="E36" s="110" t="s">
        <v>18</v>
      </c>
      <c r="F36" s="112">
        <f>+F37+F38</f>
        <v>0</v>
      </c>
      <c r="G36" s="112">
        <f t="shared" ref="G36:Q36" si="10">+G37+G38</f>
        <v>2160533</v>
      </c>
      <c r="H36" s="112">
        <f t="shared" si="10"/>
        <v>2210533</v>
      </c>
      <c r="I36" s="112">
        <f t="shared" si="10"/>
        <v>2210533</v>
      </c>
      <c r="J36" s="112">
        <f t="shared" si="10"/>
        <v>2210533</v>
      </c>
      <c r="K36" s="112">
        <f t="shared" si="10"/>
        <v>2210533</v>
      </c>
      <c r="L36" s="112">
        <f t="shared" si="10"/>
        <v>2210533</v>
      </c>
      <c r="M36" s="112">
        <f t="shared" si="10"/>
        <v>2210533</v>
      </c>
      <c r="N36" s="112">
        <f t="shared" si="10"/>
        <v>2210533</v>
      </c>
      <c r="O36" s="112">
        <f t="shared" si="10"/>
        <v>2210533</v>
      </c>
      <c r="P36" s="112">
        <f t="shared" si="10"/>
        <v>2210533</v>
      </c>
      <c r="Q36" s="112">
        <f t="shared" si="10"/>
        <v>5596953</v>
      </c>
      <c r="R36" s="112">
        <f t="shared" si="7"/>
        <v>27652283</v>
      </c>
      <c r="S36" s="109"/>
      <c r="T36" s="109"/>
    </row>
    <row r="37" spans="5:20" s="4" customFormat="1" ht="20.100000000000001" customHeight="1">
      <c r="E37" s="117" t="s">
        <v>19</v>
      </c>
      <c r="F37" s="167">
        <v>0</v>
      </c>
      <c r="G37" s="167">
        <v>2160533</v>
      </c>
      <c r="H37" s="167">
        <v>2210533</v>
      </c>
      <c r="I37" s="167">
        <v>2210533</v>
      </c>
      <c r="J37" s="167">
        <v>2210533</v>
      </c>
      <c r="K37" s="167">
        <v>2210533</v>
      </c>
      <c r="L37" s="167">
        <v>2210533</v>
      </c>
      <c r="M37" s="167">
        <v>2210533</v>
      </c>
      <c r="N37" s="167">
        <v>2210533</v>
      </c>
      <c r="O37" s="167">
        <v>2210533</v>
      </c>
      <c r="P37" s="167">
        <v>2210533</v>
      </c>
      <c r="Q37" s="167">
        <v>5596953</v>
      </c>
      <c r="R37" s="126">
        <f t="shared" si="7"/>
        <v>27652283</v>
      </c>
      <c r="S37" s="51"/>
      <c r="T37" s="51"/>
    </row>
    <row r="38" spans="5:20" s="51" customFormat="1" ht="15" customHeight="1">
      <c r="E38" s="117" t="s">
        <v>20</v>
      </c>
      <c r="F38" s="118"/>
      <c r="G38" s="118"/>
      <c r="H38" s="118"/>
      <c r="I38" s="118"/>
      <c r="J38" s="118"/>
      <c r="K38" s="118"/>
      <c r="L38" s="118"/>
      <c r="M38" s="118"/>
      <c r="N38" s="118"/>
      <c r="O38" s="118"/>
      <c r="P38" s="118"/>
      <c r="Q38" s="118"/>
      <c r="R38" s="118">
        <f t="shared" si="7"/>
        <v>0</v>
      </c>
    </row>
    <row r="39" spans="5:20" s="51" customFormat="1" ht="15" customHeight="1">
      <c r="E39" s="110" t="s">
        <v>21</v>
      </c>
      <c r="F39" s="112">
        <f t="shared" ref="F39:Q39" si="11">+F40+F41</f>
        <v>0</v>
      </c>
      <c r="G39" s="112">
        <f t="shared" si="11"/>
        <v>0</v>
      </c>
      <c r="H39" s="112">
        <f t="shared" si="11"/>
        <v>0</v>
      </c>
      <c r="I39" s="112">
        <f t="shared" si="11"/>
        <v>0</v>
      </c>
      <c r="J39" s="112">
        <f t="shared" si="11"/>
        <v>0</v>
      </c>
      <c r="K39" s="112">
        <f t="shared" si="11"/>
        <v>0</v>
      </c>
      <c r="L39" s="112">
        <f t="shared" si="11"/>
        <v>0</v>
      </c>
      <c r="M39" s="112">
        <f t="shared" si="11"/>
        <v>0</v>
      </c>
      <c r="N39" s="112">
        <f t="shared" si="11"/>
        <v>0</v>
      </c>
      <c r="O39" s="112">
        <f t="shared" si="11"/>
        <v>0</v>
      </c>
      <c r="P39" s="112">
        <f t="shared" si="11"/>
        <v>0</v>
      </c>
      <c r="Q39" s="112">
        <f t="shared" si="11"/>
        <v>0</v>
      </c>
      <c r="R39" s="112">
        <f t="shared" si="7"/>
        <v>0</v>
      </c>
    </row>
    <row r="40" spans="5:20" s="51" customFormat="1" ht="20.100000000000001" customHeight="1">
      <c r="E40" s="117" t="s">
        <v>19</v>
      </c>
      <c r="F40" s="118"/>
      <c r="G40" s="118"/>
      <c r="H40" s="118"/>
      <c r="I40" s="118"/>
      <c r="J40" s="118"/>
      <c r="K40" s="118"/>
      <c r="L40" s="118"/>
      <c r="M40" s="118"/>
      <c r="N40" s="118"/>
      <c r="O40" s="118"/>
      <c r="P40" s="118"/>
      <c r="Q40" s="118"/>
      <c r="R40" s="118">
        <f t="shared" si="7"/>
        <v>0</v>
      </c>
    </row>
    <row r="41" spans="5:20" s="51" customFormat="1" ht="15" customHeight="1">
      <c r="E41" s="117" t="s">
        <v>22</v>
      </c>
      <c r="F41" s="118"/>
      <c r="G41" s="118"/>
      <c r="H41" s="118"/>
      <c r="I41" s="118"/>
      <c r="J41" s="118"/>
      <c r="K41" s="118"/>
      <c r="L41" s="118"/>
      <c r="M41" s="118"/>
      <c r="N41" s="118"/>
      <c r="O41" s="118"/>
      <c r="P41" s="118"/>
      <c r="Q41" s="118"/>
      <c r="R41" s="118">
        <f t="shared" si="7"/>
        <v>0</v>
      </c>
    </row>
    <row r="42" spans="5:20" s="51" customFormat="1" ht="15" customHeight="1">
      <c r="E42" s="93" t="s">
        <v>91</v>
      </c>
      <c r="F42" s="106">
        <f t="shared" ref="F42:Q42" si="12">+F43+F44</f>
        <v>0</v>
      </c>
      <c r="G42" s="106">
        <f t="shared" si="12"/>
        <v>0</v>
      </c>
      <c r="H42" s="106">
        <f t="shared" si="12"/>
        <v>0</v>
      </c>
      <c r="I42" s="106">
        <f t="shared" si="12"/>
        <v>0</v>
      </c>
      <c r="J42" s="106">
        <f t="shared" si="12"/>
        <v>0</v>
      </c>
      <c r="K42" s="106">
        <f t="shared" si="12"/>
        <v>0</v>
      </c>
      <c r="L42" s="106">
        <f t="shared" si="12"/>
        <v>0</v>
      </c>
      <c r="M42" s="106">
        <f t="shared" si="12"/>
        <v>0</v>
      </c>
      <c r="N42" s="106">
        <f t="shared" si="12"/>
        <v>0</v>
      </c>
      <c r="O42" s="106">
        <f t="shared" si="12"/>
        <v>0</v>
      </c>
      <c r="P42" s="106">
        <f t="shared" si="12"/>
        <v>0</v>
      </c>
      <c r="Q42" s="106">
        <f t="shared" si="12"/>
        <v>0</v>
      </c>
      <c r="R42" s="106">
        <f t="shared" si="7"/>
        <v>0</v>
      </c>
    </row>
    <row r="43" spans="5:20" s="4" customFormat="1" ht="18" customHeight="1">
      <c r="E43" s="119" t="s">
        <v>18</v>
      </c>
      <c r="F43" s="112"/>
      <c r="G43" s="112"/>
      <c r="H43" s="112"/>
      <c r="I43" s="112"/>
      <c r="J43" s="112"/>
      <c r="K43" s="112"/>
      <c r="L43" s="112"/>
      <c r="M43" s="112"/>
      <c r="N43" s="112"/>
      <c r="O43" s="112"/>
      <c r="P43" s="112"/>
      <c r="Q43" s="112"/>
      <c r="R43" s="112">
        <f t="shared" si="7"/>
        <v>0</v>
      </c>
      <c r="S43" s="109"/>
      <c r="T43" s="109"/>
    </row>
    <row r="44" spans="5:20" s="4" customFormat="1" ht="20.100000000000001" customHeight="1">
      <c r="E44" s="119" t="s">
        <v>21</v>
      </c>
      <c r="F44" s="112"/>
      <c r="G44" s="112"/>
      <c r="H44" s="112"/>
      <c r="I44" s="112"/>
      <c r="J44" s="112"/>
      <c r="K44" s="112"/>
      <c r="L44" s="112"/>
      <c r="M44" s="112"/>
      <c r="N44" s="112"/>
      <c r="O44" s="112"/>
      <c r="P44" s="112"/>
      <c r="Q44" s="112"/>
      <c r="R44" s="112">
        <f t="shared" si="7"/>
        <v>0</v>
      </c>
      <c r="S44" s="51"/>
      <c r="T44" s="51"/>
    </row>
    <row r="45" spans="5:20" s="4" customFormat="1" ht="20.100000000000001" customHeight="1">
      <c r="E45" s="93" t="s">
        <v>92</v>
      </c>
      <c r="F45" s="106">
        <f>+F46</f>
        <v>0</v>
      </c>
      <c r="G45" s="106">
        <f t="shared" ref="G45:R45" si="13">+G46</f>
        <v>0</v>
      </c>
      <c r="H45" s="106">
        <f t="shared" si="13"/>
        <v>0</v>
      </c>
      <c r="I45" s="106">
        <f t="shared" si="13"/>
        <v>0</v>
      </c>
      <c r="J45" s="106">
        <f t="shared" si="13"/>
        <v>0</v>
      </c>
      <c r="K45" s="106">
        <f t="shared" si="13"/>
        <v>0</v>
      </c>
      <c r="L45" s="106">
        <f t="shared" si="13"/>
        <v>0</v>
      </c>
      <c r="M45" s="106">
        <f t="shared" si="13"/>
        <v>0</v>
      </c>
      <c r="N45" s="106">
        <f t="shared" si="13"/>
        <v>0</v>
      </c>
      <c r="O45" s="106">
        <f t="shared" si="13"/>
        <v>0</v>
      </c>
      <c r="P45" s="106">
        <f t="shared" si="13"/>
        <v>0</v>
      </c>
      <c r="Q45" s="106">
        <f t="shared" si="13"/>
        <v>0</v>
      </c>
      <c r="R45" s="106">
        <f t="shared" si="13"/>
        <v>0</v>
      </c>
      <c r="S45" s="51"/>
      <c r="T45" s="51"/>
    </row>
    <row r="46" spans="5:20" s="4" customFormat="1" ht="23.45" customHeight="1">
      <c r="E46" s="107" t="s">
        <v>93</v>
      </c>
      <c r="F46" s="105">
        <f t="shared" ref="F46:Q46" si="14">+F47-F48</f>
        <v>0</v>
      </c>
      <c r="G46" s="105">
        <f t="shared" si="14"/>
        <v>0</v>
      </c>
      <c r="H46" s="105">
        <f t="shared" si="14"/>
        <v>0</v>
      </c>
      <c r="I46" s="105">
        <f t="shared" si="14"/>
        <v>0</v>
      </c>
      <c r="J46" s="105">
        <f t="shared" si="14"/>
        <v>0</v>
      </c>
      <c r="K46" s="105">
        <f t="shared" si="14"/>
        <v>0</v>
      </c>
      <c r="L46" s="105">
        <f t="shared" si="14"/>
        <v>0</v>
      </c>
      <c r="M46" s="105">
        <f t="shared" si="14"/>
        <v>0</v>
      </c>
      <c r="N46" s="105">
        <f t="shared" si="14"/>
        <v>0</v>
      </c>
      <c r="O46" s="105">
        <f t="shared" si="14"/>
        <v>0</v>
      </c>
      <c r="P46" s="105">
        <f t="shared" si="14"/>
        <v>0</v>
      </c>
      <c r="Q46" s="105">
        <f t="shared" si="14"/>
        <v>0</v>
      </c>
      <c r="R46" s="105">
        <f t="shared" si="7"/>
        <v>0</v>
      </c>
      <c r="S46" s="51"/>
      <c r="T46" s="51"/>
    </row>
    <row r="47" spans="5:20" s="4" customFormat="1" ht="21.75" customHeight="1">
      <c r="E47" s="119" t="s">
        <v>24</v>
      </c>
      <c r="F47" s="112">
        <v>0</v>
      </c>
      <c r="G47" s="112">
        <v>0</v>
      </c>
      <c r="H47" s="112">
        <v>0</v>
      </c>
      <c r="I47" s="112">
        <v>0</v>
      </c>
      <c r="J47" s="112">
        <v>0</v>
      </c>
      <c r="K47" s="112">
        <v>0</v>
      </c>
      <c r="L47" s="112">
        <v>0</v>
      </c>
      <c r="M47" s="112">
        <v>0</v>
      </c>
      <c r="N47" s="112">
        <v>0</v>
      </c>
      <c r="O47" s="112">
        <v>0</v>
      </c>
      <c r="P47" s="112">
        <v>0</v>
      </c>
      <c r="Q47" s="112"/>
      <c r="R47" s="112">
        <f t="shared" si="7"/>
        <v>0</v>
      </c>
      <c r="S47" s="109"/>
      <c r="T47" s="109"/>
    </row>
    <row r="48" spans="5:20" s="4" customFormat="1" ht="20.100000000000001" customHeight="1">
      <c r="E48" s="119" t="s">
        <v>25</v>
      </c>
      <c r="F48" s="112">
        <v>0</v>
      </c>
      <c r="G48" s="112">
        <v>0</v>
      </c>
      <c r="H48" s="112">
        <v>0</v>
      </c>
      <c r="I48" s="112">
        <v>0</v>
      </c>
      <c r="J48" s="112">
        <v>0</v>
      </c>
      <c r="K48" s="112">
        <v>0</v>
      </c>
      <c r="L48" s="112">
        <v>0</v>
      </c>
      <c r="M48" s="112">
        <v>0</v>
      </c>
      <c r="N48" s="112">
        <v>0</v>
      </c>
      <c r="O48" s="112">
        <v>0</v>
      </c>
      <c r="P48" s="112">
        <v>0</v>
      </c>
      <c r="Q48" s="112"/>
      <c r="R48" s="112">
        <f t="shared" si="7"/>
        <v>0</v>
      </c>
      <c r="S48" s="51"/>
      <c r="T48" s="51"/>
    </row>
    <row r="49" spans="5:20" s="4" customFormat="1" ht="14.25"/>
    <row r="50" spans="5:20" s="4" customFormat="1" ht="20.100000000000001" customHeight="1" thickBot="1">
      <c r="E50" s="120"/>
      <c r="F50" s="121"/>
      <c r="G50" s="121"/>
      <c r="H50" s="121"/>
      <c r="I50" s="121"/>
      <c r="J50" s="121"/>
      <c r="K50" s="121"/>
      <c r="L50" s="121"/>
      <c r="M50" s="121"/>
      <c r="N50" s="121"/>
      <c r="O50" s="121"/>
      <c r="P50" s="121"/>
      <c r="Q50" s="121"/>
      <c r="R50" s="121"/>
      <c r="S50" s="112"/>
      <c r="T50" s="51"/>
    </row>
    <row r="51" spans="5:20" ht="13.5" thickTop="1">
      <c r="E51" s="1" t="s">
        <v>43</v>
      </c>
      <c r="F51" s="91"/>
      <c r="G51" s="91"/>
      <c r="H51" s="91"/>
      <c r="I51" s="91"/>
      <c r="J51" s="91"/>
      <c r="K51" s="91"/>
      <c r="L51" s="91"/>
      <c r="M51" s="91"/>
      <c r="N51" s="91"/>
      <c r="O51" s="91"/>
      <c r="P51" s="91"/>
      <c r="Q51" s="91"/>
      <c r="R51" s="91"/>
      <c r="S51" s="90"/>
      <c r="T51" s="89"/>
    </row>
    <row r="52" spans="5:20">
      <c r="E52" s="1" t="s">
        <v>44</v>
      </c>
      <c r="F52" s="91"/>
      <c r="G52" s="91"/>
      <c r="H52" s="91"/>
      <c r="I52" s="91"/>
      <c r="J52" s="91"/>
      <c r="K52" s="91"/>
      <c r="L52" s="91"/>
      <c r="M52" s="91"/>
      <c r="N52" s="91"/>
      <c r="O52" s="91"/>
      <c r="P52" s="91"/>
      <c r="Q52" s="91"/>
      <c r="R52" s="91"/>
    </row>
    <row r="53" spans="5:20">
      <c r="F53" s="91"/>
      <c r="G53" s="91"/>
      <c r="H53" s="91"/>
      <c r="I53" s="91"/>
      <c r="J53" s="91"/>
      <c r="K53" s="91"/>
      <c r="L53" s="91"/>
      <c r="M53" s="91"/>
      <c r="N53" s="91"/>
      <c r="O53" s="91"/>
      <c r="P53" s="91"/>
      <c r="Q53" s="91"/>
      <c r="R53" s="91"/>
    </row>
    <row r="54" spans="5:20">
      <c r="F54" s="91"/>
      <c r="G54" s="91"/>
      <c r="H54" s="91"/>
      <c r="I54" s="91"/>
      <c r="J54" s="91"/>
      <c r="K54" s="91"/>
      <c r="L54" s="91"/>
      <c r="M54" s="91"/>
      <c r="N54" s="91"/>
      <c r="O54" s="91"/>
      <c r="P54" s="91"/>
      <c r="Q54" s="91"/>
      <c r="R54" s="91"/>
    </row>
    <row r="55" spans="5:20">
      <c r="F55" s="91"/>
      <c r="G55" s="91"/>
      <c r="H55" s="91"/>
      <c r="I55" s="91"/>
      <c r="J55" s="91"/>
      <c r="K55" s="91"/>
      <c r="L55" s="91"/>
      <c r="M55" s="91"/>
      <c r="N55" s="91"/>
      <c r="O55" s="91"/>
      <c r="P55" s="91"/>
      <c r="Q55" s="91"/>
      <c r="R55" s="91"/>
      <c r="S55" s="91"/>
      <c r="T55" s="91"/>
    </row>
    <row r="56" spans="5:20">
      <c r="F56" s="91"/>
      <c r="G56" s="91"/>
      <c r="H56" s="91"/>
      <c r="I56" s="91"/>
      <c r="J56" s="91"/>
      <c r="K56" s="91"/>
      <c r="L56" s="91"/>
      <c r="M56" s="91"/>
      <c r="N56" s="91"/>
      <c r="O56" s="91"/>
      <c r="P56" s="91"/>
      <c r="Q56" s="91"/>
      <c r="R56" s="91"/>
      <c r="S56" s="91"/>
      <c r="T56" s="91"/>
    </row>
    <row r="57" spans="5:20">
      <c r="F57" s="91"/>
      <c r="G57" s="91"/>
      <c r="H57" s="91"/>
      <c r="I57" s="91"/>
      <c r="J57" s="91"/>
      <c r="K57" s="91"/>
      <c r="L57" s="91"/>
      <c r="M57" s="91"/>
      <c r="N57" s="91"/>
      <c r="O57" s="91"/>
      <c r="P57" s="91"/>
      <c r="Q57" s="91"/>
      <c r="R57" s="91"/>
    </row>
    <row r="58" spans="5:20">
      <c r="F58" s="91"/>
      <c r="G58" s="91"/>
      <c r="H58" s="91"/>
      <c r="I58" s="91"/>
      <c r="J58" s="91"/>
      <c r="K58" s="91"/>
      <c r="L58" s="91"/>
      <c r="M58" s="91"/>
      <c r="N58" s="91"/>
      <c r="O58" s="91"/>
      <c r="P58" s="91"/>
      <c r="Q58" s="91"/>
      <c r="R58" s="91"/>
    </row>
    <row r="59" spans="5:20">
      <c r="F59" s="91"/>
      <c r="G59" s="91"/>
      <c r="H59" s="91"/>
      <c r="I59" s="91"/>
      <c r="J59" s="91"/>
      <c r="K59" s="91"/>
      <c r="L59" s="91"/>
      <c r="M59" s="91"/>
      <c r="N59" s="91"/>
      <c r="O59" s="91"/>
      <c r="P59" s="91"/>
      <c r="Q59" s="91"/>
      <c r="R59" s="91"/>
    </row>
    <row r="60" spans="5:20">
      <c r="F60" s="91"/>
      <c r="G60" s="91"/>
      <c r="H60" s="91"/>
      <c r="I60" s="91"/>
      <c r="J60" s="91"/>
      <c r="K60" s="91"/>
      <c r="L60" s="91"/>
      <c r="M60" s="91"/>
      <c r="N60" s="91"/>
      <c r="O60" s="91"/>
      <c r="P60" s="91"/>
      <c r="Q60" s="91"/>
      <c r="R60" s="91"/>
    </row>
    <row r="61" spans="5:20">
      <c r="F61" s="91"/>
      <c r="G61" s="91"/>
      <c r="H61" s="91"/>
      <c r="I61" s="91"/>
      <c r="J61" s="91"/>
      <c r="K61" s="91"/>
      <c r="L61" s="91"/>
      <c r="M61" s="91"/>
      <c r="N61" s="91"/>
      <c r="O61" s="91"/>
      <c r="P61" s="91"/>
      <c r="Q61" s="91"/>
      <c r="R61" s="91"/>
    </row>
    <row r="62" spans="5:20" ht="20.25" customHeight="1">
      <c r="F62" s="91"/>
      <c r="G62" s="91"/>
      <c r="H62" s="91"/>
      <c r="I62" s="91"/>
      <c r="J62" s="91"/>
      <c r="K62" s="91"/>
      <c r="L62" s="91"/>
      <c r="M62" s="91"/>
      <c r="N62" s="91"/>
      <c r="O62" s="91"/>
      <c r="P62" s="91"/>
      <c r="Q62" s="91"/>
      <c r="R62" s="91"/>
    </row>
    <row r="63" spans="5:20" ht="18" customHeight="1">
      <c r="F63" s="91"/>
      <c r="G63" s="91"/>
      <c r="H63" s="91"/>
      <c r="I63" s="91"/>
      <c r="J63" s="91"/>
      <c r="K63" s="91"/>
      <c r="L63" s="91"/>
      <c r="M63" s="91"/>
      <c r="N63" s="91"/>
      <c r="O63" s="91"/>
      <c r="P63" s="91"/>
      <c r="Q63" s="91"/>
      <c r="R63" s="91"/>
    </row>
    <row r="64" spans="5:20">
      <c r="F64" s="91"/>
      <c r="G64" s="91"/>
      <c r="H64" s="91"/>
      <c r="I64" s="91"/>
      <c r="J64" s="91"/>
      <c r="K64" s="91"/>
      <c r="L64" s="91"/>
      <c r="M64" s="91"/>
      <c r="N64" s="91"/>
      <c r="O64" s="91"/>
      <c r="P64" s="91"/>
      <c r="Q64" s="91"/>
      <c r="R64" s="91"/>
    </row>
    <row r="65" spans="6:18">
      <c r="F65" s="91"/>
      <c r="G65" s="91"/>
      <c r="H65" s="91"/>
      <c r="I65" s="91"/>
      <c r="J65" s="91"/>
      <c r="K65" s="91"/>
      <c r="L65" s="91"/>
      <c r="M65" s="91"/>
      <c r="N65" s="91"/>
      <c r="O65" s="91"/>
      <c r="P65" s="91"/>
      <c r="Q65" s="91"/>
      <c r="R65" s="91"/>
    </row>
    <row r="66" spans="6:18">
      <c r="F66" s="91"/>
      <c r="G66" s="91"/>
      <c r="H66" s="91"/>
      <c r="I66" s="91"/>
      <c r="J66" s="91"/>
      <c r="K66" s="91"/>
      <c r="L66" s="91"/>
      <c r="M66" s="91"/>
      <c r="N66" s="91"/>
      <c r="O66" s="91"/>
      <c r="P66" s="91"/>
      <c r="Q66" s="91"/>
      <c r="R66" s="91"/>
    </row>
    <row r="67" spans="6:18">
      <c r="F67" s="91"/>
      <c r="G67" s="91"/>
      <c r="H67" s="91"/>
      <c r="I67" s="91"/>
      <c r="J67" s="91"/>
      <c r="K67" s="91"/>
      <c r="L67" s="91"/>
      <c r="M67" s="91"/>
      <c r="N67" s="91"/>
      <c r="O67" s="91"/>
      <c r="P67" s="91"/>
      <c r="Q67" s="91"/>
      <c r="R67" s="91"/>
    </row>
    <row r="68" spans="6:18">
      <c r="F68" s="91"/>
      <c r="G68" s="91"/>
      <c r="H68" s="91"/>
      <c r="I68" s="91"/>
      <c r="J68" s="91"/>
      <c r="K68" s="91"/>
      <c r="L68" s="91"/>
      <c r="M68" s="91"/>
      <c r="N68" s="91"/>
      <c r="O68" s="91"/>
      <c r="P68" s="91"/>
      <c r="Q68" s="91"/>
      <c r="R68" s="91"/>
    </row>
    <row r="69" spans="6:18">
      <c r="F69" s="91"/>
      <c r="G69" s="91"/>
      <c r="H69" s="91"/>
      <c r="I69" s="91"/>
      <c r="J69" s="91"/>
      <c r="K69" s="91"/>
      <c r="L69" s="91"/>
      <c r="M69" s="91"/>
      <c r="N69" s="91"/>
      <c r="O69" s="91"/>
      <c r="P69" s="91"/>
      <c r="Q69" s="91"/>
      <c r="R69" s="91"/>
    </row>
    <row r="70" spans="6:18">
      <c r="F70" s="91"/>
      <c r="G70" s="91"/>
      <c r="H70" s="91"/>
      <c r="I70" s="91"/>
      <c r="J70" s="91"/>
      <c r="K70" s="91"/>
      <c r="L70" s="91"/>
      <c r="M70" s="91"/>
      <c r="N70" s="91"/>
      <c r="O70" s="91"/>
      <c r="P70" s="91"/>
      <c r="Q70" s="91"/>
      <c r="R70" s="91"/>
    </row>
    <row r="71" spans="6:18">
      <c r="F71" s="91"/>
      <c r="G71" s="91"/>
      <c r="H71" s="91"/>
      <c r="I71" s="91"/>
      <c r="J71" s="91"/>
      <c r="K71" s="91"/>
      <c r="L71" s="91"/>
      <c r="M71" s="91"/>
      <c r="N71" s="91"/>
      <c r="O71" s="91"/>
      <c r="P71" s="91"/>
      <c r="Q71" s="91"/>
      <c r="R71" s="91"/>
    </row>
    <row r="72" spans="6:18">
      <c r="F72" s="91"/>
      <c r="G72" s="91"/>
      <c r="H72" s="91"/>
      <c r="I72" s="91"/>
      <c r="J72" s="91"/>
      <c r="K72" s="91"/>
      <c r="L72" s="91"/>
      <c r="M72" s="91"/>
      <c r="N72" s="91"/>
      <c r="O72" s="91"/>
      <c r="P72" s="91"/>
      <c r="Q72" s="91"/>
      <c r="R72" s="91"/>
    </row>
    <row r="73" spans="6:18">
      <c r="F73" s="91"/>
      <c r="G73" s="91"/>
      <c r="H73" s="91"/>
      <c r="I73" s="91"/>
      <c r="J73" s="91"/>
      <c r="K73" s="91"/>
      <c r="L73" s="91"/>
      <c r="M73" s="91"/>
      <c r="N73" s="91"/>
      <c r="O73" s="91"/>
      <c r="P73" s="91"/>
      <c r="Q73" s="91"/>
      <c r="R73" s="91"/>
    </row>
    <row r="74" spans="6:18">
      <c r="F74" s="91"/>
      <c r="G74" s="91"/>
      <c r="H74" s="91"/>
      <c r="I74" s="91"/>
      <c r="J74" s="91"/>
      <c r="K74" s="91"/>
      <c r="L74" s="91"/>
      <c r="M74" s="91"/>
      <c r="N74" s="91"/>
      <c r="O74" s="91"/>
      <c r="P74" s="91"/>
      <c r="Q74" s="91"/>
      <c r="R74" s="91"/>
    </row>
    <row r="75" spans="6:18">
      <c r="F75" s="91"/>
      <c r="G75" s="91"/>
      <c r="H75" s="91"/>
      <c r="I75" s="91"/>
      <c r="J75" s="91"/>
      <c r="K75" s="91"/>
      <c r="L75" s="91"/>
      <c r="M75" s="91"/>
      <c r="N75" s="91"/>
      <c r="O75" s="91"/>
      <c r="P75" s="91"/>
      <c r="Q75" s="91"/>
      <c r="R75" s="91"/>
    </row>
    <row r="76" spans="6:18">
      <c r="F76" s="91"/>
      <c r="G76" s="91"/>
      <c r="H76" s="91"/>
      <c r="I76" s="91"/>
      <c r="J76" s="91"/>
      <c r="K76" s="91"/>
      <c r="L76" s="91"/>
      <c r="M76" s="91"/>
      <c r="N76" s="91"/>
      <c r="O76" s="91"/>
      <c r="P76" s="91"/>
      <c r="Q76" s="91"/>
      <c r="R76" s="91"/>
    </row>
    <row r="77" spans="6:18">
      <c r="F77" s="91"/>
      <c r="G77" s="91"/>
      <c r="H77" s="91"/>
      <c r="I77" s="91"/>
      <c r="J77" s="91"/>
      <c r="K77" s="91"/>
      <c r="L77" s="91"/>
      <c r="M77" s="91"/>
      <c r="N77" s="91"/>
      <c r="O77" s="91"/>
      <c r="P77" s="91"/>
      <c r="Q77" s="91"/>
      <c r="R77" s="91"/>
    </row>
    <row r="78" spans="6:18">
      <c r="F78" s="91"/>
      <c r="G78" s="91"/>
      <c r="H78" s="91"/>
      <c r="I78" s="91"/>
      <c r="J78" s="91"/>
      <c r="K78" s="91"/>
      <c r="L78" s="91"/>
      <c r="M78" s="91"/>
      <c r="N78" s="91"/>
      <c r="O78" s="91"/>
      <c r="P78" s="91"/>
      <c r="Q78" s="91"/>
      <c r="R78" s="91"/>
    </row>
    <row r="79" spans="6:18">
      <c r="F79" s="91"/>
      <c r="G79" s="91"/>
      <c r="H79" s="91"/>
      <c r="I79" s="91"/>
      <c r="J79" s="91"/>
      <c r="K79" s="91"/>
      <c r="L79" s="91"/>
      <c r="M79" s="91"/>
      <c r="N79" s="91"/>
      <c r="O79" s="91"/>
      <c r="P79" s="91"/>
      <c r="Q79" s="91"/>
      <c r="R79" s="91"/>
    </row>
    <row r="80" spans="6:18">
      <c r="F80" s="91"/>
      <c r="G80" s="91"/>
      <c r="H80" s="91"/>
      <c r="I80" s="91"/>
      <c r="J80" s="91"/>
      <c r="K80" s="91"/>
      <c r="L80" s="91"/>
      <c r="M80" s="91"/>
      <c r="N80" s="91"/>
      <c r="O80" s="91"/>
      <c r="P80" s="91"/>
      <c r="Q80" s="91"/>
      <c r="R80" s="91"/>
    </row>
    <row r="81" spans="6:18">
      <c r="F81" s="91"/>
      <c r="G81" s="91"/>
      <c r="H81" s="91"/>
      <c r="I81" s="91"/>
      <c r="J81" s="91"/>
      <c r="K81" s="91"/>
      <c r="L81" s="91"/>
      <c r="M81" s="91"/>
      <c r="N81" s="91"/>
      <c r="O81" s="91"/>
      <c r="P81" s="91"/>
      <c r="Q81" s="91"/>
      <c r="R81" s="91"/>
    </row>
    <row r="82" spans="6:18">
      <c r="F82" s="91"/>
      <c r="G82" s="91"/>
      <c r="H82" s="91"/>
      <c r="I82" s="91"/>
      <c r="J82" s="91"/>
      <c r="K82" s="91"/>
      <c r="L82" s="91"/>
      <c r="M82" s="91"/>
      <c r="N82" s="91"/>
      <c r="O82" s="91"/>
      <c r="P82" s="91"/>
      <c r="Q82" s="91"/>
      <c r="R82" s="91"/>
    </row>
    <row r="83" spans="6:18">
      <c r="F83" s="91"/>
      <c r="G83" s="91"/>
      <c r="H83" s="91"/>
      <c r="I83" s="91"/>
      <c r="J83" s="91"/>
      <c r="K83" s="91"/>
      <c r="L83" s="91"/>
      <c r="M83" s="91"/>
      <c r="N83" s="91"/>
      <c r="O83" s="91"/>
      <c r="P83" s="91"/>
      <c r="Q83" s="91"/>
      <c r="R83" s="91"/>
    </row>
    <row r="84" spans="6:18">
      <c r="F84" s="91"/>
      <c r="G84" s="91"/>
      <c r="H84" s="91"/>
      <c r="I84" s="91"/>
      <c r="J84" s="91"/>
      <c r="K84" s="91"/>
      <c r="L84" s="91"/>
      <c r="M84" s="91"/>
      <c r="N84" s="91"/>
      <c r="O84" s="91"/>
      <c r="P84" s="91"/>
      <c r="Q84" s="91"/>
      <c r="R84" s="91"/>
    </row>
    <row r="85" spans="6:18">
      <c r="F85" s="91"/>
      <c r="G85" s="91"/>
      <c r="H85" s="91"/>
      <c r="I85" s="91"/>
      <c r="J85" s="91"/>
      <c r="K85" s="91"/>
      <c r="L85" s="91"/>
      <c r="M85" s="91"/>
      <c r="N85" s="91"/>
      <c r="O85" s="91"/>
      <c r="P85" s="91"/>
      <c r="Q85" s="91"/>
      <c r="R85" s="91"/>
    </row>
    <row r="86" spans="6:18">
      <c r="F86" s="91"/>
      <c r="G86" s="91"/>
      <c r="H86" s="91"/>
      <c r="I86" s="91"/>
      <c r="J86" s="91"/>
      <c r="K86" s="91"/>
      <c r="L86" s="91"/>
      <c r="M86" s="91"/>
      <c r="N86" s="91"/>
      <c r="O86" s="91"/>
      <c r="P86" s="91"/>
      <c r="Q86" s="91"/>
      <c r="R86" s="91"/>
    </row>
    <row r="87" spans="6:18">
      <c r="F87" s="91"/>
      <c r="G87" s="91"/>
      <c r="H87" s="91"/>
      <c r="I87" s="91"/>
      <c r="J87" s="91"/>
      <c r="K87" s="91"/>
      <c r="L87" s="91"/>
      <c r="M87" s="91"/>
      <c r="N87" s="91"/>
      <c r="O87" s="91"/>
      <c r="P87" s="91"/>
      <c r="Q87" s="91"/>
      <c r="R87" s="91"/>
    </row>
    <row r="88" spans="6:18">
      <c r="F88" s="91"/>
      <c r="G88" s="91"/>
      <c r="H88" s="91"/>
      <c r="I88" s="91"/>
      <c r="J88" s="91"/>
      <c r="K88" s="91"/>
      <c r="L88" s="91"/>
      <c r="M88" s="91"/>
      <c r="N88" s="91"/>
      <c r="O88" s="91"/>
      <c r="P88" s="91"/>
      <c r="Q88" s="91"/>
      <c r="R88" s="91"/>
    </row>
    <row r="89" spans="6:18">
      <c r="F89" s="91"/>
      <c r="G89" s="91"/>
      <c r="H89" s="91"/>
      <c r="I89" s="91"/>
      <c r="J89" s="91"/>
      <c r="K89" s="91"/>
      <c r="L89" s="91"/>
      <c r="M89" s="91"/>
      <c r="N89" s="91"/>
      <c r="O89" s="91"/>
      <c r="P89" s="91"/>
      <c r="Q89" s="91"/>
      <c r="R89" s="91"/>
    </row>
    <row r="90" spans="6:18">
      <c r="F90" s="91"/>
      <c r="G90" s="91"/>
      <c r="H90" s="91"/>
      <c r="I90" s="91"/>
      <c r="J90" s="91"/>
      <c r="K90" s="91"/>
      <c r="L90" s="91"/>
      <c r="M90" s="91"/>
      <c r="N90" s="91"/>
      <c r="O90" s="91"/>
      <c r="P90" s="91"/>
      <c r="Q90" s="91"/>
      <c r="R90" s="91"/>
    </row>
    <row r="91" spans="6:18">
      <c r="F91" s="91"/>
      <c r="G91" s="91"/>
      <c r="H91" s="91"/>
      <c r="I91" s="91"/>
      <c r="J91" s="91"/>
      <c r="K91" s="91"/>
      <c r="L91" s="91"/>
      <c r="M91" s="91"/>
      <c r="N91" s="91"/>
      <c r="O91" s="91"/>
      <c r="P91" s="91"/>
      <c r="Q91" s="91"/>
      <c r="R91" s="91"/>
    </row>
    <row r="92" spans="6:18">
      <c r="F92" s="91"/>
      <c r="G92" s="91"/>
      <c r="H92" s="91"/>
      <c r="I92" s="91"/>
      <c r="J92" s="91"/>
      <c r="K92" s="91"/>
      <c r="L92" s="91"/>
      <c r="M92" s="91"/>
      <c r="N92" s="91"/>
      <c r="O92" s="91"/>
      <c r="P92" s="91"/>
      <c r="Q92" s="91"/>
      <c r="R92" s="91"/>
    </row>
    <row r="93" spans="6:18">
      <c r="F93" s="91"/>
      <c r="G93" s="91"/>
      <c r="H93" s="91"/>
      <c r="I93" s="91"/>
      <c r="J93" s="91"/>
      <c r="K93" s="91"/>
      <c r="L93" s="91"/>
      <c r="M93" s="91"/>
      <c r="N93" s="91"/>
      <c r="O93" s="91"/>
      <c r="P93" s="91"/>
      <c r="Q93" s="91"/>
      <c r="R93" s="91"/>
    </row>
    <row r="94" spans="6:18">
      <c r="F94" s="91"/>
      <c r="G94" s="91"/>
      <c r="H94" s="91"/>
      <c r="I94" s="91"/>
      <c r="J94" s="91"/>
      <c r="K94" s="91"/>
      <c r="L94" s="91"/>
      <c r="M94" s="91"/>
      <c r="N94" s="91"/>
      <c r="O94" s="91"/>
      <c r="P94" s="91"/>
      <c r="Q94" s="91"/>
      <c r="R94" s="91"/>
    </row>
    <row r="95" spans="6:18">
      <c r="F95" s="91"/>
      <c r="G95" s="91"/>
      <c r="H95" s="91"/>
      <c r="I95" s="91"/>
      <c r="J95" s="91"/>
      <c r="K95" s="91"/>
      <c r="L95" s="91"/>
      <c r="M95" s="91"/>
      <c r="N95" s="91"/>
      <c r="O95" s="91"/>
      <c r="P95" s="91"/>
      <c r="Q95" s="91"/>
      <c r="R95" s="91"/>
    </row>
    <row r="96" spans="6:18">
      <c r="F96" s="91"/>
      <c r="G96" s="91"/>
      <c r="H96" s="91"/>
      <c r="I96" s="91"/>
      <c r="J96" s="91"/>
      <c r="K96" s="91"/>
      <c r="L96" s="91"/>
      <c r="M96" s="91"/>
      <c r="N96" s="91"/>
      <c r="O96" s="91"/>
      <c r="P96" s="91"/>
      <c r="Q96" s="91"/>
      <c r="R96" s="91"/>
    </row>
    <row r="97" spans="6:18">
      <c r="F97" s="91"/>
      <c r="G97" s="91"/>
      <c r="H97" s="91"/>
      <c r="I97" s="91"/>
      <c r="J97" s="91"/>
      <c r="K97" s="91"/>
      <c r="L97" s="91"/>
      <c r="M97" s="91"/>
      <c r="N97" s="91"/>
      <c r="O97" s="91"/>
      <c r="P97" s="91"/>
      <c r="Q97" s="91"/>
      <c r="R97" s="91"/>
    </row>
    <row r="98" spans="6:18">
      <c r="F98" s="91"/>
      <c r="G98" s="91"/>
      <c r="H98" s="91"/>
      <c r="I98" s="91"/>
      <c r="J98" s="91"/>
      <c r="K98" s="91"/>
      <c r="L98" s="91"/>
      <c r="M98" s="91"/>
      <c r="N98" s="91"/>
      <c r="O98" s="91"/>
      <c r="P98" s="91"/>
      <c r="Q98" s="91"/>
      <c r="R98" s="91"/>
    </row>
    <row r="99" spans="6:18">
      <c r="F99" s="91"/>
      <c r="G99" s="91"/>
      <c r="H99" s="91"/>
      <c r="I99" s="91"/>
      <c r="J99" s="91"/>
      <c r="K99" s="91"/>
      <c r="L99" s="91"/>
      <c r="M99" s="91"/>
      <c r="N99" s="91"/>
      <c r="O99" s="91"/>
      <c r="P99" s="91"/>
      <c r="Q99" s="91"/>
      <c r="R99" s="91"/>
    </row>
    <row r="100" spans="6:18">
      <c r="F100" s="91"/>
      <c r="G100" s="91"/>
      <c r="H100" s="91"/>
      <c r="I100" s="91"/>
      <c r="J100" s="91"/>
      <c r="K100" s="91"/>
      <c r="L100" s="91"/>
      <c r="M100" s="91"/>
      <c r="N100" s="91"/>
      <c r="O100" s="91"/>
      <c r="P100" s="91"/>
      <c r="Q100" s="91"/>
      <c r="R100" s="91"/>
    </row>
  </sheetData>
  <mergeCells count="1">
    <mergeCell ref="P7:R8"/>
  </mergeCells>
  <printOptions horizontalCentered="1" verticalCentered="1"/>
  <pageMargins left="0.39370078740157483" right="0.27559055118110237" top="0.59055118110236227" bottom="0.39370078740157483" header="0" footer="0"/>
  <pageSetup scale="47"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A32" zoomScale="70" zoomScaleSheetLayoutView="70" workbookViewId="0">
      <selection activeCell="K66" sqref="K66"/>
    </sheetView>
  </sheetViews>
  <sheetFormatPr baseColWidth="10" defaultRowHeight="12.75"/>
  <cols>
    <col min="1" max="4" width="3" style="142" customWidth="1"/>
    <col min="5" max="5" width="42.7109375" style="142" customWidth="1"/>
    <col min="6" max="6" width="17.7109375" style="142" bestFit="1" customWidth="1"/>
    <col min="7" max="7" width="16.5703125" style="142" customWidth="1"/>
    <col min="8" max="9" width="16.42578125" style="142" bestFit="1" customWidth="1"/>
    <col min="10" max="10" width="16.7109375" style="142" customWidth="1"/>
    <col min="11" max="12" width="17.7109375" style="142" bestFit="1" customWidth="1"/>
    <col min="13" max="15" width="16.42578125" style="142" bestFit="1" customWidth="1"/>
    <col min="16" max="16" width="17.5703125" style="142" customWidth="1"/>
    <col min="17" max="17" width="16.42578125" style="142" bestFit="1" customWidth="1"/>
    <col min="18" max="18" width="19.28515625" style="142" customWidth="1"/>
    <col min="19" max="19" width="17.140625" style="142" customWidth="1"/>
    <col min="20" max="16384" width="11.42578125" style="142"/>
  </cols>
  <sheetData>
    <row r="3" spans="5:20" s="139" customFormat="1" ht="36" customHeight="1">
      <c r="E3" s="137"/>
      <c r="F3" s="138"/>
      <c r="G3" s="138"/>
      <c r="H3" s="138"/>
      <c r="I3" s="138"/>
      <c r="J3" s="138"/>
      <c r="K3" s="138"/>
      <c r="L3" s="138"/>
      <c r="M3" s="138"/>
      <c r="N3" s="138"/>
      <c r="O3" s="138"/>
    </row>
    <row r="4" spans="5:20" s="139" customFormat="1" ht="41.25" customHeight="1">
      <c r="E4" s="199" t="s">
        <v>133</v>
      </c>
      <c r="F4" s="138"/>
      <c r="G4" s="140"/>
      <c r="H4" s="138"/>
      <c r="I4" s="138"/>
      <c r="J4" s="138"/>
      <c r="K4" s="138"/>
      <c r="L4" s="138"/>
      <c r="M4" s="138"/>
      <c r="N4" s="138"/>
      <c r="O4" s="138"/>
    </row>
    <row r="5" spans="5:20" s="139" customFormat="1" ht="19.5">
      <c r="E5" s="198" t="s">
        <v>112</v>
      </c>
      <c r="F5" s="138"/>
      <c r="G5" s="138"/>
      <c r="H5" s="138"/>
      <c r="I5" s="138"/>
      <c r="J5" s="138"/>
      <c r="K5" s="138"/>
      <c r="L5" s="138"/>
      <c r="M5" s="138"/>
      <c r="N5" s="138"/>
      <c r="O5" s="138"/>
      <c r="P5" s="347" t="s">
        <v>65</v>
      </c>
      <c r="Q5" s="347"/>
      <c r="R5" s="347"/>
    </row>
    <row r="6" spans="5:20" s="139" customFormat="1" ht="19.5">
      <c r="E6" s="198" t="s">
        <v>75</v>
      </c>
      <c r="F6" s="138"/>
      <c r="G6" s="138"/>
      <c r="H6" s="138"/>
      <c r="I6" s="138"/>
      <c r="J6" s="138"/>
      <c r="K6" s="138"/>
      <c r="L6" s="138"/>
      <c r="M6" s="138"/>
      <c r="N6" s="138"/>
      <c r="O6" s="138"/>
      <c r="P6" s="347"/>
      <c r="Q6" s="347"/>
      <c r="R6" s="347"/>
    </row>
    <row r="7" spans="5:20" ht="15.75" customHeight="1">
      <c r="E7" s="198" t="s">
        <v>76</v>
      </c>
      <c r="F7" s="141"/>
      <c r="G7" s="141"/>
      <c r="H7" s="141"/>
      <c r="I7" s="141"/>
      <c r="J7" s="141"/>
      <c r="K7" s="141"/>
      <c r="L7" s="141"/>
      <c r="M7" s="141"/>
      <c r="N7" s="141"/>
      <c r="O7" s="141"/>
      <c r="P7" s="141"/>
      <c r="Q7" s="141"/>
      <c r="R7" s="141"/>
    </row>
    <row r="8" spans="5:20" ht="15.75" customHeight="1">
      <c r="E8" s="198" t="s">
        <v>77</v>
      </c>
      <c r="F8" s="141"/>
      <c r="G8" s="141"/>
      <c r="H8" s="141"/>
      <c r="I8" s="141"/>
      <c r="J8" s="141"/>
      <c r="K8" s="141"/>
      <c r="L8" s="141"/>
      <c r="M8" s="141"/>
      <c r="N8" s="141"/>
      <c r="O8" s="141"/>
      <c r="P8" s="141"/>
      <c r="Q8" s="141"/>
      <c r="R8" s="141"/>
    </row>
    <row r="9" spans="5:20" ht="6" customHeight="1" thickBot="1">
      <c r="E9" s="143"/>
      <c r="F9" s="141"/>
      <c r="G9" s="141"/>
      <c r="H9" s="141"/>
      <c r="I9" s="141"/>
      <c r="J9" s="141"/>
      <c r="K9" s="141"/>
      <c r="L9" s="141"/>
      <c r="M9" s="141"/>
      <c r="N9" s="141"/>
      <c r="O9" s="141"/>
      <c r="P9" s="141"/>
      <c r="Q9" s="141"/>
      <c r="R9" s="141"/>
    </row>
    <row r="10" spans="5:20" s="144" customFormat="1" ht="29.25" customHeight="1" thickTop="1" thickBot="1">
      <c r="E10" s="200" t="s">
        <v>59</v>
      </c>
      <c r="F10" s="200" t="s">
        <v>0</v>
      </c>
      <c r="G10" s="200" t="s">
        <v>1</v>
      </c>
      <c r="H10" s="200" t="s">
        <v>2</v>
      </c>
      <c r="I10" s="200" t="s">
        <v>3</v>
      </c>
      <c r="J10" s="200" t="s">
        <v>4</v>
      </c>
      <c r="K10" s="200" t="s">
        <v>5</v>
      </c>
      <c r="L10" s="200" t="s">
        <v>6</v>
      </c>
      <c r="M10" s="200" t="s">
        <v>7</v>
      </c>
      <c r="N10" s="200" t="s">
        <v>8</v>
      </c>
      <c r="O10" s="200" t="s">
        <v>9</v>
      </c>
      <c r="P10" s="200" t="s">
        <v>10</v>
      </c>
      <c r="Q10" s="200" t="s">
        <v>11</v>
      </c>
      <c r="R10" s="200" t="s">
        <v>12</v>
      </c>
    </row>
    <row r="11" spans="5:20" s="144" customFormat="1" ht="29.25" customHeight="1" thickTop="1">
      <c r="E11" s="145" t="s">
        <v>97</v>
      </c>
      <c r="F11" s="146">
        <f t="shared" ref="F11:Q11" si="0">+F12+F46</f>
        <v>5192843.9399999995</v>
      </c>
      <c r="G11" s="146">
        <f t="shared" si="0"/>
        <v>6709973.6600000001</v>
      </c>
      <c r="H11" s="146">
        <f t="shared" si="0"/>
        <v>6846626.8799999999</v>
      </c>
      <c r="I11" s="146">
        <f t="shared" si="0"/>
        <v>0</v>
      </c>
      <c r="J11" s="146">
        <f t="shared" si="0"/>
        <v>0</v>
      </c>
      <c r="K11" s="146">
        <f t="shared" si="0"/>
        <v>0</v>
      </c>
      <c r="L11" s="146">
        <f t="shared" si="0"/>
        <v>0</v>
      </c>
      <c r="M11" s="146">
        <f t="shared" si="0"/>
        <v>0</v>
      </c>
      <c r="N11" s="146">
        <f t="shared" si="0"/>
        <v>0</v>
      </c>
      <c r="O11" s="146">
        <f t="shared" si="0"/>
        <v>0</v>
      </c>
      <c r="P11" s="146">
        <f t="shared" si="0"/>
        <v>0</v>
      </c>
      <c r="Q11" s="146">
        <f t="shared" si="0"/>
        <v>0</v>
      </c>
      <c r="R11" s="146">
        <f>SUM(F11:Q11)</f>
        <v>18749444.48</v>
      </c>
      <c r="S11" s="147">
        <f>+R11-'SPF-A01'!V15</f>
        <v>0</v>
      </c>
    </row>
    <row r="12" spans="5:20" s="144" customFormat="1" ht="29.25" customHeight="1">
      <c r="E12" s="148" t="s">
        <v>89</v>
      </c>
      <c r="F12" s="149">
        <f t="shared" ref="F12:Q12" si="1">+F13+F36+F43</f>
        <v>5192843.9399999995</v>
      </c>
      <c r="G12" s="149">
        <f t="shared" si="1"/>
        <v>6709973.6600000001</v>
      </c>
      <c r="H12" s="149">
        <f t="shared" si="1"/>
        <v>6846626.8799999999</v>
      </c>
      <c r="I12" s="149">
        <f t="shared" si="1"/>
        <v>0</v>
      </c>
      <c r="J12" s="149">
        <f t="shared" si="1"/>
        <v>0</v>
      </c>
      <c r="K12" s="149">
        <f t="shared" si="1"/>
        <v>0</v>
      </c>
      <c r="L12" s="149">
        <f t="shared" si="1"/>
        <v>0</v>
      </c>
      <c r="M12" s="149">
        <f t="shared" si="1"/>
        <v>0</v>
      </c>
      <c r="N12" s="149">
        <f t="shared" si="1"/>
        <v>0</v>
      </c>
      <c r="O12" s="149">
        <f t="shared" si="1"/>
        <v>0</v>
      </c>
      <c r="P12" s="149">
        <f t="shared" si="1"/>
        <v>0</v>
      </c>
      <c r="Q12" s="149">
        <f t="shared" si="1"/>
        <v>0</v>
      </c>
      <c r="R12" s="149">
        <f>SUM(F12:Q12)</f>
        <v>18749444.48</v>
      </c>
    </row>
    <row r="13" spans="5:20" s="153" customFormat="1" ht="25.5" customHeight="1">
      <c r="E13" s="150" t="s">
        <v>90</v>
      </c>
      <c r="F13" s="151">
        <f t="shared" ref="F13:Q13" si="2">F15+F17+F22+F25+F28</f>
        <v>5192843.9399999995</v>
      </c>
      <c r="G13" s="151">
        <f t="shared" si="2"/>
        <v>4549440.66</v>
      </c>
      <c r="H13" s="151">
        <f t="shared" si="2"/>
        <v>4636093.88</v>
      </c>
      <c r="I13" s="151">
        <f t="shared" si="2"/>
        <v>0</v>
      </c>
      <c r="J13" s="151">
        <f t="shared" si="2"/>
        <v>0</v>
      </c>
      <c r="K13" s="151">
        <f t="shared" si="2"/>
        <v>0</v>
      </c>
      <c r="L13" s="151">
        <f t="shared" si="2"/>
        <v>0</v>
      </c>
      <c r="M13" s="151">
        <f t="shared" si="2"/>
        <v>0</v>
      </c>
      <c r="N13" s="151">
        <f t="shared" si="2"/>
        <v>0</v>
      </c>
      <c r="O13" s="151">
        <f t="shared" si="2"/>
        <v>0</v>
      </c>
      <c r="P13" s="151">
        <f t="shared" si="2"/>
        <v>0</v>
      </c>
      <c r="Q13" s="151">
        <f t="shared" si="2"/>
        <v>0</v>
      </c>
      <c r="R13" s="151">
        <f>SUM(F13:Q13)</f>
        <v>14378378.48</v>
      </c>
      <c r="S13" s="152"/>
      <c r="T13" s="152"/>
    </row>
    <row r="14" spans="5:20" s="153" customFormat="1" ht="25.5" customHeight="1">
      <c r="E14" s="154"/>
      <c r="F14" s="151"/>
      <c r="G14" s="151"/>
      <c r="H14" s="151"/>
      <c r="I14" s="151"/>
      <c r="J14" s="151"/>
      <c r="K14" s="151"/>
      <c r="L14" s="151"/>
      <c r="M14" s="151"/>
      <c r="N14" s="151"/>
      <c r="O14" s="151"/>
      <c r="P14" s="151"/>
      <c r="Q14" s="151"/>
      <c r="R14" s="151"/>
      <c r="S14" s="152"/>
      <c r="T14" s="152"/>
    </row>
    <row r="15" spans="5:20" s="153" customFormat="1" ht="20.100000000000001" customHeight="1">
      <c r="E15" s="154" t="s">
        <v>14</v>
      </c>
      <c r="F15" s="155"/>
      <c r="G15" s="155"/>
      <c r="H15" s="155"/>
      <c r="I15" s="155"/>
      <c r="J15" s="155"/>
      <c r="K15" s="155"/>
      <c r="L15" s="155"/>
      <c r="M15" s="155"/>
      <c r="N15" s="155"/>
      <c r="O15" s="155"/>
      <c r="P15" s="155"/>
      <c r="Q15" s="155"/>
      <c r="R15" s="151"/>
      <c r="S15" s="144"/>
      <c r="T15" s="144"/>
    </row>
    <row r="16" spans="5:20" s="153" customFormat="1" ht="20.100000000000001" customHeight="1">
      <c r="E16" s="154"/>
      <c r="F16" s="155"/>
      <c r="G16" s="155"/>
      <c r="H16" s="155"/>
      <c r="I16" s="155"/>
      <c r="J16" s="155"/>
      <c r="K16" s="155"/>
      <c r="L16" s="155"/>
      <c r="M16" s="155"/>
      <c r="N16" s="155"/>
      <c r="O16" s="155"/>
      <c r="P16" s="155"/>
      <c r="Q16" s="155"/>
      <c r="R16" s="151"/>
      <c r="S16" s="144"/>
      <c r="T16" s="144"/>
    </row>
    <row r="17" spans="5:20" s="153" customFormat="1" ht="20.100000000000001" customHeight="1">
      <c r="E17" s="154" t="s">
        <v>15</v>
      </c>
      <c r="F17" s="151">
        <f t="shared" ref="F17:R17" si="3">SUM(F18:F20)</f>
        <v>5054405.72</v>
      </c>
      <c r="G17" s="151">
        <f t="shared" si="3"/>
        <v>4417213.84</v>
      </c>
      <c r="H17" s="151">
        <f t="shared" si="3"/>
        <v>4489244.75</v>
      </c>
      <c r="I17" s="151">
        <f t="shared" si="3"/>
        <v>0</v>
      </c>
      <c r="J17" s="151">
        <f t="shared" si="3"/>
        <v>0</v>
      </c>
      <c r="K17" s="151">
        <f t="shared" si="3"/>
        <v>0</v>
      </c>
      <c r="L17" s="151">
        <f t="shared" si="3"/>
        <v>0</v>
      </c>
      <c r="M17" s="151">
        <f t="shared" si="3"/>
        <v>0</v>
      </c>
      <c r="N17" s="151">
        <f t="shared" si="3"/>
        <v>0</v>
      </c>
      <c r="O17" s="151">
        <f t="shared" si="3"/>
        <v>0</v>
      </c>
      <c r="P17" s="151">
        <f t="shared" si="3"/>
        <v>0</v>
      </c>
      <c r="Q17" s="151">
        <f t="shared" si="3"/>
        <v>0</v>
      </c>
      <c r="R17" s="156">
        <f t="shared" si="3"/>
        <v>13960864.309999999</v>
      </c>
      <c r="S17" s="144"/>
      <c r="T17" s="144"/>
    </row>
    <row r="18" spans="5:20" s="153" customFormat="1" ht="20.100000000000001" customHeight="1">
      <c r="E18" s="157" t="s">
        <v>106</v>
      </c>
      <c r="F18" s="155">
        <v>4322282.5999999996</v>
      </c>
      <c r="G18" s="155">
        <v>3908068.32</v>
      </c>
      <c r="H18" s="155">
        <v>3658650.93</v>
      </c>
      <c r="I18" s="155"/>
      <c r="J18" s="155"/>
      <c r="K18" s="155"/>
      <c r="L18" s="155"/>
      <c r="M18" s="155"/>
      <c r="N18" s="155"/>
      <c r="O18" s="155"/>
      <c r="P18" s="155"/>
      <c r="Q18" s="155"/>
      <c r="R18" s="156">
        <f>SUM(F18:Q18)</f>
        <v>11889001.85</v>
      </c>
      <c r="S18" s="144"/>
      <c r="T18" s="144"/>
    </row>
    <row r="19" spans="5:20" s="153" customFormat="1" ht="20.100000000000001" customHeight="1">
      <c r="E19" s="157" t="s">
        <v>107</v>
      </c>
      <c r="F19" s="155">
        <v>203599.03</v>
      </c>
      <c r="G19" s="155">
        <v>38119.360000000001</v>
      </c>
      <c r="H19" s="155">
        <v>360890.86</v>
      </c>
      <c r="I19" s="155"/>
      <c r="J19" s="155"/>
      <c r="K19" s="155"/>
      <c r="L19" s="155"/>
      <c r="M19" s="155"/>
      <c r="N19" s="155"/>
      <c r="O19" s="155"/>
      <c r="P19" s="155"/>
      <c r="Q19" s="155"/>
      <c r="R19" s="156">
        <f>SUM(F19:Q19)</f>
        <v>602609.25</v>
      </c>
      <c r="S19" s="144"/>
      <c r="T19" s="144"/>
    </row>
    <row r="20" spans="5:20" s="153" customFormat="1" ht="20.100000000000001" customHeight="1">
      <c r="E20" s="157" t="s">
        <v>110</v>
      </c>
      <c r="F20" s="155">
        <v>528524.09</v>
      </c>
      <c r="G20" s="155">
        <v>471026.16000000003</v>
      </c>
      <c r="H20" s="155">
        <v>469702.96</v>
      </c>
      <c r="I20" s="155"/>
      <c r="J20" s="155"/>
      <c r="K20" s="155"/>
      <c r="L20" s="155"/>
      <c r="M20" s="155"/>
      <c r="N20" s="155"/>
      <c r="O20" s="155"/>
      <c r="P20" s="155"/>
      <c r="Q20" s="155"/>
      <c r="R20" s="156">
        <f>SUM(F20:Q20)</f>
        <v>1469253.21</v>
      </c>
      <c r="S20" s="144"/>
      <c r="T20" s="144"/>
    </row>
    <row r="21" spans="5:20" s="153" customFormat="1" ht="20.100000000000001" customHeight="1">
      <c r="E21" s="154"/>
      <c r="F21" s="155"/>
      <c r="G21" s="155"/>
      <c r="H21" s="155"/>
      <c r="I21" s="155"/>
      <c r="J21" s="155"/>
      <c r="K21" s="155"/>
      <c r="L21" s="155"/>
      <c r="M21" s="155"/>
      <c r="N21" s="155"/>
      <c r="O21" s="155"/>
      <c r="P21" s="155"/>
      <c r="Q21" s="155"/>
      <c r="R21" s="156"/>
      <c r="S21" s="144"/>
      <c r="T21" s="144"/>
    </row>
    <row r="22" spans="5:20" s="153" customFormat="1" ht="20.100000000000001" customHeight="1">
      <c r="E22" s="113" t="s">
        <v>16</v>
      </c>
      <c r="F22" s="108">
        <f>+F23</f>
        <v>131605.72</v>
      </c>
      <c r="G22" s="108">
        <f t="shared" ref="G22:Q22" si="4">+G23</f>
        <v>103239.42</v>
      </c>
      <c r="H22" s="108">
        <f t="shared" si="4"/>
        <v>140345.42000000001</v>
      </c>
      <c r="I22" s="108">
        <f t="shared" si="4"/>
        <v>0</v>
      </c>
      <c r="J22" s="108">
        <f t="shared" si="4"/>
        <v>0</v>
      </c>
      <c r="K22" s="108">
        <f t="shared" si="4"/>
        <v>0</v>
      </c>
      <c r="L22" s="108">
        <f t="shared" si="4"/>
        <v>0</v>
      </c>
      <c r="M22" s="108">
        <f t="shared" si="4"/>
        <v>0</v>
      </c>
      <c r="N22" s="108">
        <f t="shared" si="4"/>
        <v>0</v>
      </c>
      <c r="O22" s="108">
        <f t="shared" si="4"/>
        <v>0</v>
      </c>
      <c r="P22" s="108">
        <f t="shared" si="4"/>
        <v>0</v>
      </c>
      <c r="Q22" s="108">
        <f t="shared" si="4"/>
        <v>0</v>
      </c>
      <c r="R22" s="108">
        <f>SUM(F22:Q22)</f>
        <v>375190.56000000006</v>
      </c>
      <c r="S22" s="144"/>
      <c r="T22" s="144"/>
    </row>
    <row r="23" spans="5:20" s="153" customFormat="1" ht="20.100000000000001" customHeight="1">
      <c r="E23" s="119" t="s">
        <v>105</v>
      </c>
      <c r="F23" s="112">
        <v>131605.72</v>
      </c>
      <c r="G23" s="112">
        <v>103239.42</v>
      </c>
      <c r="H23" s="112">
        <v>140345.42000000001</v>
      </c>
      <c r="I23" s="112"/>
      <c r="J23" s="112"/>
      <c r="K23" s="112"/>
      <c r="L23" s="112"/>
      <c r="M23" s="112"/>
      <c r="N23" s="112"/>
      <c r="O23" s="112"/>
      <c r="P23" s="112"/>
      <c r="Q23" s="112"/>
      <c r="R23" s="111">
        <f>SUM(F23:Q23)</f>
        <v>375190.56000000006</v>
      </c>
      <c r="S23" s="144"/>
      <c r="T23" s="144"/>
    </row>
    <row r="24" spans="5:20" s="153" customFormat="1" ht="20.100000000000001" customHeight="1">
      <c r="E24" s="158"/>
      <c r="F24" s="155"/>
      <c r="G24" s="155"/>
      <c r="H24" s="155"/>
      <c r="I24" s="155"/>
      <c r="J24" s="155"/>
      <c r="K24" s="155"/>
      <c r="L24" s="155"/>
      <c r="M24" s="155"/>
      <c r="N24" s="155"/>
      <c r="O24" s="155"/>
      <c r="P24" s="155"/>
      <c r="Q24" s="155"/>
      <c r="R24" s="156"/>
      <c r="S24" s="144"/>
      <c r="T24" s="144"/>
    </row>
    <row r="25" spans="5:20" s="153" customFormat="1" ht="20.100000000000001" customHeight="1">
      <c r="E25" s="154" t="s">
        <v>17</v>
      </c>
      <c r="F25" s="151">
        <f t="shared" ref="F25:Q25" si="5">SUM(F26:F27)+F32</f>
        <v>6832.5</v>
      </c>
      <c r="G25" s="151">
        <f t="shared" si="5"/>
        <v>28987.4</v>
      </c>
      <c r="H25" s="151">
        <f t="shared" si="5"/>
        <v>6503.71</v>
      </c>
      <c r="I25" s="151">
        <f t="shared" si="5"/>
        <v>0</v>
      </c>
      <c r="J25" s="151">
        <f t="shared" si="5"/>
        <v>0</v>
      </c>
      <c r="K25" s="151">
        <f t="shared" si="5"/>
        <v>0</v>
      </c>
      <c r="L25" s="151">
        <f t="shared" si="5"/>
        <v>0</v>
      </c>
      <c r="M25" s="151">
        <f t="shared" si="5"/>
        <v>0</v>
      </c>
      <c r="N25" s="151">
        <f t="shared" si="5"/>
        <v>0</v>
      </c>
      <c r="O25" s="151">
        <f t="shared" si="5"/>
        <v>0</v>
      </c>
      <c r="P25" s="151">
        <f t="shared" si="5"/>
        <v>0</v>
      </c>
      <c r="Q25" s="151">
        <f t="shared" si="5"/>
        <v>0</v>
      </c>
      <c r="R25" s="156">
        <f>SUM(F25:Q25)</f>
        <v>42323.61</v>
      </c>
      <c r="S25" s="144"/>
      <c r="T25" s="144"/>
    </row>
    <row r="26" spans="5:20" s="153" customFormat="1" ht="20.100000000000001" customHeight="1">
      <c r="E26" s="157" t="s">
        <v>109</v>
      </c>
      <c r="F26" s="155">
        <v>6832.5</v>
      </c>
      <c r="G26" s="155">
        <v>28987.4</v>
      </c>
      <c r="H26" s="155">
        <v>6503.71</v>
      </c>
      <c r="I26" s="155"/>
      <c r="J26" s="155"/>
      <c r="K26" s="155"/>
      <c r="L26" s="155"/>
      <c r="M26" s="155"/>
      <c r="N26" s="155"/>
      <c r="O26" s="155"/>
      <c r="P26" s="179"/>
      <c r="Q26" s="155"/>
      <c r="R26" s="156">
        <f>SUM(F26:Q26)</f>
        <v>42323.61</v>
      </c>
      <c r="S26" s="144"/>
      <c r="T26" s="144"/>
    </row>
    <row r="27" spans="5:20" s="153" customFormat="1" ht="20.100000000000001" customHeight="1">
      <c r="E27" s="154"/>
      <c r="F27" s="155" t="s">
        <v>134</v>
      </c>
      <c r="G27" s="155"/>
      <c r="H27" s="155"/>
      <c r="I27" s="155"/>
      <c r="J27" s="155"/>
      <c r="K27" s="155"/>
      <c r="L27" s="155"/>
      <c r="M27" s="155"/>
      <c r="N27" s="155"/>
      <c r="O27" s="155"/>
      <c r="P27" s="155"/>
      <c r="Q27" s="155"/>
      <c r="R27" s="156"/>
      <c r="S27" s="144"/>
      <c r="T27" s="144"/>
    </row>
    <row r="28" spans="5:20" s="144" customFormat="1" ht="20.100000000000001" customHeight="1">
      <c r="E28" s="154" t="s">
        <v>26</v>
      </c>
      <c r="F28" s="159">
        <f t="shared" ref="F28:Q28" si="6">F29+F30</f>
        <v>0</v>
      </c>
      <c r="G28" s="159">
        <f t="shared" si="6"/>
        <v>0</v>
      </c>
      <c r="H28" s="159">
        <f t="shared" si="6"/>
        <v>0</v>
      </c>
      <c r="I28" s="159">
        <f t="shared" si="6"/>
        <v>0</v>
      </c>
      <c r="J28" s="159">
        <f t="shared" si="6"/>
        <v>0</v>
      </c>
      <c r="K28" s="159">
        <f t="shared" si="6"/>
        <v>0</v>
      </c>
      <c r="L28" s="159">
        <f t="shared" si="6"/>
        <v>0</v>
      </c>
      <c r="M28" s="159">
        <f t="shared" si="6"/>
        <v>0</v>
      </c>
      <c r="N28" s="159">
        <f t="shared" si="6"/>
        <v>0</v>
      </c>
      <c r="O28" s="159">
        <f t="shared" si="6"/>
        <v>0</v>
      </c>
      <c r="P28" s="159">
        <f t="shared" si="6"/>
        <v>0</v>
      </c>
      <c r="Q28" s="159">
        <f t="shared" si="6"/>
        <v>0</v>
      </c>
      <c r="R28" s="156">
        <f>SUM(F28:Q28)</f>
        <v>0</v>
      </c>
    </row>
    <row r="29" spans="5:20" s="153" customFormat="1" ht="20.100000000000001" customHeight="1">
      <c r="E29" s="157" t="s">
        <v>101</v>
      </c>
      <c r="F29" s="159"/>
      <c r="G29" s="159"/>
      <c r="H29" s="159"/>
      <c r="I29" s="159"/>
      <c r="J29" s="159"/>
      <c r="K29" s="159"/>
      <c r="L29" s="159"/>
      <c r="M29" s="159"/>
      <c r="N29" s="159"/>
      <c r="O29" s="159"/>
      <c r="P29" s="159"/>
      <c r="Q29" s="159"/>
      <c r="R29" s="156"/>
      <c r="S29" s="144"/>
      <c r="T29" s="144"/>
    </row>
    <row r="30" spans="5:20" s="153" customFormat="1" ht="20.25" customHeight="1">
      <c r="E30" s="157" t="s">
        <v>100</v>
      </c>
      <c r="F30" s="159"/>
      <c r="G30" s="159"/>
      <c r="H30" s="159"/>
      <c r="I30" s="159"/>
      <c r="J30" s="159"/>
      <c r="K30" s="159"/>
      <c r="L30" s="159"/>
      <c r="M30" s="159"/>
      <c r="N30" s="159"/>
      <c r="O30" s="159"/>
      <c r="P30" s="159"/>
      <c r="Q30" s="159"/>
      <c r="R30" s="156"/>
      <c r="S30" s="144"/>
      <c r="T30" s="144"/>
    </row>
    <row r="31" spans="5:20" s="153" customFormat="1" ht="20.25" customHeight="1">
      <c r="E31" s="160"/>
      <c r="F31" s="159"/>
      <c r="G31" s="159"/>
      <c r="H31" s="159"/>
      <c r="I31" s="159"/>
      <c r="J31" s="159"/>
      <c r="K31" s="159"/>
      <c r="L31" s="159"/>
      <c r="M31" s="159"/>
      <c r="N31" s="159"/>
      <c r="O31" s="159"/>
      <c r="P31" s="159"/>
      <c r="Q31" s="159"/>
      <c r="R31" s="156"/>
      <c r="S31" s="144"/>
      <c r="T31" s="144"/>
    </row>
    <row r="32" spans="5:20" s="153" customFormat="1" ht="19.5" customHeight="1">
      <c r="E32" s="154" t="s">
        <v>66</v>
      </c>
      <c r="F32" s="156">
        <f t="shared" ref="F32:Q32" si="7">SUM(F33:F34)</f>
        <v>0</v>
      </c>
      <c r="G32" s="156">
        <f t="shared" si="7"/>
        <v>0</v>
      </c>
      <c r="H32" s="156">
        <f t="shared" si="7"/>
        <v>0</v>
      </c>
      <c r="I32" s="156">
        <f t="shared" si="7"/>
        <v>0</v>
      </c>
      <c r="J32" s="156">
        <f t="shared" si="7"/>
        <v>0</v>
      </c>
      <c r="K32" s="156">
        <f t="shared" si="7"/>
        <v>0</v>
      </c>
      <c r="L32" s="156">
        <f t="shared" si="7"/>
        <v>0</v>
      </c>
      <c r="M32" s="156">
        <f t="shared" si="7"/>
        <v>0</v>
      </c>
      <c r="N32" s="156">
        <f t="shared" si="7"/>
        <v>0</v>
      </c>
      <c r="O32" s="156">
        <f t="shared" si="7"/>
        <v>0</v>
      </c>
      <c r="P32" s="156">
        <f t="shared" si="7"/>
        <v>0</v>
      </c>
      <c r="Q32" s="156">
        <f t="shared" si="7"/>
        <v>0</v>
      </c>
      <c r="R32" s="156">
        <f>SUM(F32:Q32)</f>
        <v>0</v>
      </c>
      <c r="S32" s="144"/>
      <c r="T32" s="144"/>
    </row>
    <row r="33" spans="5:20" s="153" customFormat="1" ht="20.100000000000001" customHeight="1">
      <c r="E33" s="157" t="s">
        <v>67</v>
      </c>
      <c r="F33" s="155"/>
      <c r="G33" s="155"/>
      <c r="H33" s="155"/>
      <c r="I33" s="159"/>
      <c r="J33" s="159"/>
      <c r="K33" s="159"/>
      <c r="L33" s="159"/>
      <c r="M33" s="159"/>
      <c r="N33" s="159"/>
      <c r="O33" s="159"/>
      <c r="P33" s="159">
        <v>0</v>
      </c>
      <c r="Q33" s="159">
        <v>0</v>
      </c>
      <c r="R33" s="156">
        <f>SUM(F33:Q33)</f>
        <v>0</v>
      </c>
      <c r="S33" s="144"/>
      <c r="T33" s="144"/>
    </row>
    <row r="34" spans="5:20" s="153" customFormat="1" ht="20.100000000000001" customHeight="1">
      <c r="E34" s="157" t="s">
        <v>68</v>
      </c>
      <c r="F34" s="159"/>
      <c r="G34" s="159"/>
      <c r="H34" s="159"/>
      <c r="I34" s="159"/>
      <c r="J34" s="159"/>
      <c r="K34" s="159"/>
      <c r="L34" s="159"/>
      <c r="M34" s="159"/>
      <c r="N34" s="159"/>
      <c r="O34" s="159"/>
      <c r="P34" s="159"/>
      <c r="Q34" s="159"/>
      <c r="R34" s="156"/>
      <c r="S34" s="144"/>
      <c r="T34" s="144"/>
    </row>
    <row r="35" spans="5:20" s="144" customFormat="1" ht="20.100000000000001" customHeight="1">
      <c r="E35" s="161"/>
      <c r="F35" s="159"/>
      <c r="G35" s="159"/>
      <c r="H35" s="159"/>
      <c r="I35" s="159"/>
      <c r="J35" s="159"/>
      <c r="K35" s="159"/>
      <c r="L35" s="159"/>
      <c r="M35" s="159"/>
      <c r="N35" s="159"/>
      <c r="O35" s="159"/>
      <c r="P35" s="159"/>
      <c r="Q35" s="159"/>
      <c r="R35" s="156"/>
    </row>
    <row r="36" spans="5:20" s="153" customFormat="1" ht="33" customHeight="1">
      <c r="E36" s="148" t="s">
        <v>102</v>
      </c>
      <c r="F36" s="162">
        <f t="shared" ref="F36:Q36" si="8">F37+F40</f>
        <v>0</v>
      </c>
      <c r="G36" s="162">
        <f t="shared" si="8"/>
        <v>2160533</v>
      </c>
      <c r="H36" s="162">
        <f t="shared" si="8"/>
        <v>2210533</v>
      </c>
      <c r="I36" s="162">
        <f t="shared" si="8"/>
        <v>0</v>
      </c>
      <c r="J36" s="162">
        <f t="shared" si="8"/>
        <v>0</v>
      </c>
      <c r="K36" s="162">
        <f t="shared" si="8"/>
        <v>0</v>
      </c>
      <c r="L36" s="162">
        <f t="shared" si="8"/>
        <v>0</v>
      </c>
      <c r="M36" s="162">
        <f t="shared" si="8"/>
        <v>0</v>
      </c>
      <c r="N36" s="162">
        <f t="shared" si="8"/>
        <v>0</v>
      </c>
      <c r="O36" s="162">
        <f t="shared" si="8"/>
        <v>0</v>
      </c>
      <c r="P36" s="162">
        <f t="shared" si="8"/>
        <v>0</v>
      </c>
      <c r="Q36" s="162">
        <f t="shared" si="8"/>
        <v>0</v>
      </c>
      <c r="R36" s="162">
        <f>SUM(F36:Q36)</f>
        <v>4371066</v>
      </c>
      <c r="S36" s="144"/>
      <c r="T36" s="144"/>
    </row>
    <row r="37" spans="5:20" s="153" customFormat="1" ht="21" customHeight="1">
      <c r="E37" s="157" t="s">
        <v>18</v>
      </c>
      <c r="F37" s="159">
        <f>F38+F39</f>
        <v>0</v>
      </c>
      <c r="G37" s="159">
        <f t="shared" ref="G37:Q37" si="9">G38+G39</f>
        <v>2160533</v>
      </c>
      <c r="H37" s="159">
        <f t="shared" si="9"/>
        <v>2210533</v>
      </c>
      <c r="I37" s="159">
        <f t="shared" si="9"/>
        <v>0</v>
      </c>
      <c r="J37" s="159">
        <f t="shared" si="9"/>
        <v>0</v>
      </c>
      <c r="K37" s="159">
        <f t="shared" si="9"/>
        <v>0</v>
      </c>
      <c r="L37" s="159">
        <f t="shared" si="9"/>
        <v>0</v>
      </c>
      <c r="M37" s="159">
        <f t="shared" si="9"/>
        <v>0</v>
      </c>
      <c r="N37" s="159">
        <f t="shared" si="9"/>
        <v>0</v>
      </c>
      <c r="O37" s="159">
        <f t="shared" si="9"/>
        <v>0</v>
      </c>
      <c r="P37" s="159">
        <f t="shared" si="9"/>
        <v>0</v>
      </c>
      <c r="Q37" s="159">
        <f t="shared" si="9"/>
        <v>0</v>
      </c>
      <c r="R37" s="156">
        <f>SUM(F37:Q37)</f>
        <v>4371066</v>
      </c>
      <c r="S37" s="152"/>
      <c r="T37" s="152"/>
    </row>
    <row r="38" spans="5:20" s="153" customFormat="1" ht="20.100000000000001" customHeight="1">
      <c r="E38" s="157" t="s">
        <v>19</v>
      </c>
      <c r="F38" s="163">
        <v>0</v>
      </c>
      <c r="G38" s="163">
        <v>2160533</v>
      </c>
      <c r="H38" s="163">
        <v>2210533</v>
      </c>
      <c r="I38" s="163">
        <v>0</v>
      </c>
      <c r="J38" s="163">
        <v>0</v>
      </c>
      <c r="K38" s="163">
        <v>0</v>
      </c>
      <c r="L38" s="163">
        <v>0</v>
      </c>
      <c r="M38" s="163">
        <v>0</v>
      </c>
      <c r="N38" s="163">
        <v>0</v>
      </c>
      <c r="O38" s="163">
        <v>0</v>
      </c>
      <c r="P38" s="163">
        <v>0</v>
      </c>
      <c r="Q38" s="163">
        <v>0</v>
      </c>
      <c r="R38" s="164">
        <f>SUM(F38:Q38)</f>
        <v>4371066</v>
      </c>
      <c r="S38" s="144"/>
      <c r="T38" s="144"/>
    </row>
    <row r="39" spans="5:20" s="144" customFormat="1" ht="15" customHeight="1">
      <c r="E39" s="157" t="s">
        <v>20</v>
      </c>
      <c r="F39" s="163"/>
      <c r="G39" s="163"/>
      <c r="H39" s="163"/>
      <c r="I39" s="163"/>
      <c r="J39" s="163"/>
      <c r="K39" s="163"/>
      <c r="L39" s="163"/>
      <c r="M39" s="163"/>
      <c r="N39" s="163"/>
      <c r="O39" s="163"/>
      <c r="P39" s="163"/>
      <c r="Q39" s="163"/>
      <c r="R39" s="164"/>
    </row>
    <row r="40" spans="5:20" s="144" customFormat="1" ht="15" customHeight="1">
      <c r="E40" s="157" t="s">
        <v>21</v>
      </c>
      <c r="F40" s="159">
        <f t="shared" ref="F40:Q40" si="10">F41+F42</f>
        <v>0</v>
      </c>
      <c r="G40" s="159">
        <f t="shared" si="10"/>
        <v>0</v>
      </c>
      <c r="H40" s="159">
        <f t="shared" si="10"/>
        <v>0</v>
      </c>
      <c r="I40" s="159">
        <f t="shared" si="10"/>
        <v>0</v>
      </c>
      <c r="J40" s="159">
        <f t="shared" si="10"/>
        <v>0</v>
      </c>
      <c r="K40" s="159">
        <f t="shared" si="10"/>
        <v>0</v>
      </c>
      <c r="L40" s="159">
        <f t="shared" si="10"/>
        <v>0</v>
      </c>
      <c r="M40" s="159">
        <f t="shared" si="10"/>
        <v>0</v>
      </c>
      <c r="N40" s="159">
        <f t="shared" si="10"/>
        <v>0</v>
      </c>
      <c r="O40" s="159">
        <f t="shared" si="10"/>
        <v>0</v>
      </c>
      <c r="P40" s="159">
        <f t="shared" si="10"/>
        <v>0</v>
      </c>
      <c r="Q40" s="159">
        <f t="shared" si="10"/>
        <v>0</v>
      </c>
      <c r="R40" s="156">
        <f>SUM(F40:Q40)</f>
        <v>0</v>
      </c>
    </row>
    <row r="41" spans="5:20" s="144" customFormat="1" ht="20.100000000000001" customHeight="1">
      <c r="E41" s="157" t="s">
        <v>19</v>
      </c>
      <c r="F41" s="163"/>
      <c r="G41" s="163"/>
      <c r="H41" s="163"/>
      <c r="I41" s="163"/>
      <c r="J41" s="163"/>
      <c r="K41" s="163"/>
      <c r="L41" s="163"/>
      <c r="M41" s="163"/>
      <c r="N41" s="163"/>
      <c r="O41" s="163"/>
      <c r="P41" s="163"/>
      <c r="Q41" s="163"/>
      <c r="R41" s="164"/>
    </row>
    <row r="42" spans="5:20" s="144" customFormat="1" ht="15" customHeight="1">
      <c r="E42" s="157" t="s">
        <v>22</v>
      </c>
      <c r="F42" s="163"/>
      <c r="G42" s="163"/>
      <c r="H42" s="163"/>
      <c r="I42" s="163"/>
      <c r="J42" s="163"/>
      <c r="K42" s="163"/>
      <c r="L42" s="163"/>
      <c r="M42" s="163"/>
      <c r="N42" s="163"/>
      <c r="O42" s="163"/>
      <c r="P42" s="163"/>
      <c r="Q42" s="163"/>
      <c r="R42" s="164"/>
    </row>
    <row r="43" spans="5:20" s="144" customFormat="1" ht="39" customHeight="1">
      <c r="E43" s="148" t="s">
        <v>96</v>
      </c>
      <c r="F43" s="162">
        <f t="shared" ref="F43:Q43" si="11">F44+F45</f>
        <v>0</v>
      </c>
      <c r="G43" s="162">
        <f t="shared" si="11"/>
        <v>0</v>
      </c>
      <c r="H43" s="162">
        <f t="shared" si="11"/>
        <v>0</v>
      </c>
      <c r="I43" s="162">
        <f t="shared" si="11"/>
        <v>0</v>
      </c>
      <c r="J43" s="162">
        <f t="shared" si="11"/>
        <v>0</v>
      </c>
      <c r="K43" s="162">
        <f t="shared" si="11"/>
        <v>0</v>
      </c>
      <c r="L43" s="162">
        <f t="shared" si="11"/>
        <v>0</v>
      </c>
      <c r="M43" s="162">
        <f t="shared" si="11"/>
        <v>0</v>
      </c>
      <c r="N43" s="162">
        <f t="shared" si="11"/>
        <v>0</v>
      </c>
      <c r="O43" s="162">
        <f t="shared" si="11"/>
        <v>0</v>
      </c>
      <c r="P43" s="162">
        <f t="shared" si="11"/>
        <v>0</v>
      </c>
      <c r="Q43" s="162">
        <f t="shared" si="11"/>
        <v>0</v>
      </c>
      <c r="R43" s="162">
        <f>SUM(F43:Q43)</f>
        <v>0</v>
      </c>
    </row>
    <row r="44" spans="5:20" s="153" customFormat="1" ht="18" customHeight="1">
      <c r="E44" s="157" t="s">
        <v>18</v>
      </c>
      <c r="F44" s="159"/>
      <c r="G44" s="159"/>
      <c r="H44" s="159"/>
      <c r="I44" s="159"/>
      <c r="J44" s="159"/>
      <c r="K44" s="159"/>
      <c r="L44" s="159"/>
      <c r="M44" s="159"/>
      <c r="N44" s="159"/>
      <c r="O44" s="159"/>
      <c r="P44" s="159"/>
      <c r="Q44" s="159"/>
      <c r="R44" s="156"/>
      <c r="S44" s="152"/>
      <c r="T44" s="152"/>
    </row>
    <row r="45" spans="5:20" s="153" customFormat="1" ht="20.100000000000001" customHeight="1">
      <c r="E45" s="157" t="s">
        <v>21</v>
      </c>
      <c r="F45" s="159"/>
      <c r="G45" s="159"/>
      <c r="H45" s="159"/>
      <c r="I45" s="159"/>
      <c r="J45" s="159"/>
      <c r="K45" s="159"/>
      <c r="L45" s="159"/>
      <c r="M45" s="159"/>
      <c r="N45" s="159"/>
      <c r="O45" s="159"/>
      <c r="P45" s="159"/>
      <c r="Q45" s="159"/>
      <c r="R45" s="156"/>
      <c r="S45" s="144"/>
      <c r="T45" s="144"/>
    </row>
    <row r="46" spans="5:20" s="153" customFormat="1" ht="20.100000000000001" customHeight="1">
      <c r="E46" s="148" t="s">
        <v>92</v>
      </c>
      <c r="F46" s="162">
        <f t="shared" ref="F46:Q46" si="12">+F47</f>
        <v>0</v>
      </c>
      <c r="G46" s="162">
        <f t="shared" si="12"/>
        <v>0</v>
      </c>
      <c r="H46" s="162">
        <f t="shared" si="12"/>
        <v>0</v>
      </c>
      <c r="I46" s="162">
        <f t="shared" si="12"/>
        <v>0</v>
      </c>
      <c r="J46" s="162">
        <f t="shared" si="12"/>
        <v>0</v>
      </c>
      <c r="K46" s="162">
        <f t="shared" si="12"/>
        <v>0</v>
      </c>
      <c r="L46" s="162">
        <f t="shared" si="12"/>
        <v>0</v>
      </c>
      <c r="M46" s="162">
        <f t="shared" si="12"/>
        <v>0</v>
      </c>
      <c r="N46" s="162">
        <f t="shared" si="12"/>
        <v>0</v>
      </c>
      <c r="O46" s="162">
        <f t="shared" si="12"/>
        <v>0</v>
      </c>
      <c r="P46" s="162">
        <f t="shared" si="12"/>
        <v>0</v>
      </c>
      <c r="Q46" s="162">
        <f t="shared" si="12"/>
        <v>0</v>
      </c>
      <c r="R46" s="162">
        <f>SUM(F46:Q46)</f>
        <v>0</v>
      </c>
      <c r="S46" s="144"/>
      <c r="T46" s="144"/>
    </row>
    <row r="47" spans="5:20" s="153" customFormat="1" ht="23.45" customHeight="1">
      <c r="E47" s="154" t="s">
        <v>93</v>
      </c>
      <c r="F47" s="156">
        <f t="shared" ref="F47:Q47" si="13">+F48+F49</f>
        <v>0</v>
      </c>
      <c r="G47" s="156">
        <f t="shared" si="13"/>
        <v>0</v>
      </c>
      <c r="H47" s="156">
        <f t="shared" si="13"/>
        <v>0</v>
      </c>
      <c r="I47" s="156">
        <f t="shared" si="13"/>
        <v>0</v>
      </c>
      <c r="J47" s="156">
        <f t="shared" si="13"/>
        <v>0</v>
      </c>
      <c r="K47" s="156">
        <f t="shared" si="13"/>
        <v>0</v>
      </c>
      <c r="L47" s="156">
        <f t="shared" si="13"/>
        <v>0</v>
      </c>
      <c r="M47" s="156">
        <f t="shared" si="13"/>
        <v>0</v>
      </c>
      <c r="N47" s="156">
        <f t="shared" si="13"/>
        <v>0</v>
      </c>
      <c r="O47" s="156">
        <f t="shared" si="13"/>
        <v>0</v>
      </c>
      <c r="P47" s="156">
        <f t="shared" si="13"/>
        <v>0</v>
      </c>
      <c r="Q47" s="156">
        <f t="shared" si="13"/>
        <v>0</v>
      </c>
      <c r="R47" s="156">
        <f>SUM(F47:Q47)</f>
        <v>0</v>
      </c>
      <c r="S47" s="144"/>
      <c r="T47" s="144"/>
    </row>
    <row r="48" spans="5:20" s="153" customFormat="1" ht="21.75" customHeight="1">
      <c r="E48" s="157" t="s">
        <v>24</v>
      </c>
      <c r="F48" s="159">
        <v>0</v>
      </c>
      <c r="G48" s="159">
        <v>0</v>
      </c>
      <c r="H48" s="159">
        <v>0</v>
      </c>
      <c r="I48" s="159">
        <v>0</v>
      </c>
      <c r="J48" s="159">
        <v>0</v>
      </c>
      <c r="K48" s="159">
        <v>0</v>
      </c>
      <c r="L48" s="159">
        <v>0</v>
      </c>
      <c r="M48" s="159">
        <v>0</v>
      </c>
      <c r="N48" s="159">
        <v>0</v>
      </c>
      <c r="O48" s="159">
        <v>0</v>
      </c>
      <c r="P48" s="159">
        <v>0</v>
      </c>
      <c r="Q48" s="159">
        <v>0</v>
      </c>
      <c r="R48" s="156">
        <f>SUM(F48:Q48)</f>
        <v>0</v>
      </c>
      <c r="S48" s="152"/>
      <c r="T48" s="152"/>
    </row>
    <row r="49" spans="5:20" s="153" customFormat="1" ht="20.100000000000001" customHeight="1">
      <c r="E49" s="157" t="s">
        <v>25</v>
      </c>
      <c r="F49" s="159">
        <v>0</v>
      </c>
      <c r="G49" s="159">
        <v>0</v>
      </c>
      <c r="H49" s="159">
        <v>0</v>
      </c>
      <c r="I49" s="159">
        <v>0</v>
      </c>
      <c r="J49" s="159">
        <v>0</v>
      </c>
      <c r="K49" s="159">
        <v>0</v>
      </c>
      <c r="L49" s="159">
        <v>0</v>
      </c>
      <c r="M49" s="159">
        <v>0</v>
      </c>
      <c r="N49" s="159">
        <v>0</v>
      </c>
      <c r="O49" s="159">
        <v>0</v>
      </c>
      <c r="P49" s="159">
        <v>0</v>
      </c>
      <c r="Q49" s="159">
        <v>0</v>
      </c>
      <c r="R49" s="156">
        <f>SUM(F49:Q49)</f>
        <v>0</v>
      </c>
      <c r="S49" s="144"/>
      <c r="T49" s="144"/>
    </row>
    <row r="50" spans="5:20" s="153" customFormat="1" ht="19.5" customHeight="1" thickBot="1">
      <c r="E50" s="165"/>
      <c r="F50" s="166"/>
      <c r="G50" s="166"/>
      <c r="H50" s="166"/>
      <c r="I50" s="166"/>
      <c r="J50" s="166"/>
      <c r="K50" s="166"/>
      <c r="L50" s="166"/>
      <c r="M50" s="166"/>
      <c r="N50" s="166"/>
      <c r="O50" s="166"/>
      <c r="P50" s="166"/>
      <c r="Q50" s="166"/>
      <c r="R50" s="166"/>
      <c r="S50" s="167"/>
      <c r="T50" s="144"/>
    </row>
    <row r="51" spans="5:20" s="170" customFormat="1" ht="20.100000000000001" customHeight="1" thickTop="1" thickBot="1">
      <c r="E51" s="165"/>
      <c r="F51" s="166"/>
      <c r="G51" s="166"/>
      <c r="H51" s="166"/>
      <c r="I51" s="166"/>
      <c r="J51" s="166"/>
      <c r="K51" s="166"/>
      <c r="L51" s="166"/>
      <c r="M51" s="166"/>
      <c r="N51" s="166"/>
      <c r="O51" s="166"/>
      <c r="P51" s="166"/>
      <c r="Q51" s="166"/>
      <c r="R51" s="166"/>
      <c r="S51" s="168"/>
      <c r="T51" s="169"/>
    </row>
    <row r="52" spans="5:20" s="170" customFormat="1" ht="15" thickTop="1">
      <c r="E52" s="171" t="s">
        <v>43</v>
      </c>
      <c r="F52" s="172"/>
      <c r="G52" s="172"/>
      <c r="H52" s="172"/>
      <c r="I52" s="172"/>
      <c r="J52" s="172"/>
      <c r="K52" s="172"/>
      <c r="L52" s="172"/>
      <c r="M52" s="172"/>
      <c r="N52" s="172"/>
      <c r="O52" s="172"/>
      <c r="P52" s="172"/>
      <c r="Q52" s="172"/>
      <c r="R52" s="172"/>
      <c r="S52" s="168"/>
      <c r="T52" s="169"/>
    </row>
    <row r="53" spans="5:20" s="170" customFormat="1" ht="14.25">
      <c r="E53" s="171" t="s">
        <v>44</v>
      </c>
      <c r="F53" s="172"/>
      <c r="G53" s="172"/>
      <c r="H53" s="172"/>
      <c r="I53" s="172"/>
      <c r="J53" s="172"/>
      <c r="K53" s="172"/>
      <c r="L53" s="172"/>
      <c r="M53" s="172"/>
      <c r="N53" s="172"/>
      <c r="O53" s="172"/>
      <c r="P53" s="172"/>
      <c r="Q53" s="172"/>
      <c r="R53" s="172"/>
    </row>
    <row r="54" spans="5:20" s="170" customFormat="1" ht="28.5" customHeight="1">
      <c r="E54" s="171"/>
      <c r="F54" s="172"/>
      <c r="G54" s="172"/>
      <c r="H54" s="172"/>
      <c r="I54" s="172"/>
      <c r="J54" s="172"/>
      <c r="K54" s="172"/>
      <c r="L54" s="172"/>
      <c r="M54" s="172"/>
      <c r="N54" s="172"/>
      <c r="O54" s="172"/>
      <c r="P54" s="172"/>
      <c r="Q54" s="172"/>
      <c r="R54" s="172"/>
    </row>
    <row r="55" spans="5:20" s="170" customFormat="1" ht="14.25">
      <c r="E55" s="171"/>
      <c r="F55" s="172"/>
      <c r="G55" s="172"/>
      <c r="H55" s="172"/>
      <c r="I55" s="172"/>
      <c r="J55" s="172"/>
      <c r="K55" s="172"/>
      <c r="L55" s="172"/>
      <c r="M55" s="172"/>
      <c r="N55" s="172"/>
      <c r="O55" s="172"/>
      <c r="P55" s="172"/>
      <c r="Q55" s="172"/>
      <c r="R55" s="172"/>
    </row>
    <row r="56" spans="5:20" s="170" customFormat="1" ht="14.25">
      <c r="E56" s="236" t="s">
        <v>117</v>
      </c>
      <c r="F56" s="173"/>
      <c r="G56" s="173"/>
      <c r="H56" s="174"/>
      <c r="I56" s="174"/>
      <c r="J56" s="235" t="s">
        <v>119</v>
      </c>
      <c r="K56" s="174"/>
      <c r="L56" s="174"/>
      <c r="M56" s="174"/>
      <c r="N56" s="174"/>
      <c r="O56" s="233" t="s">
        <v>98</v>
      </c>
      <c r="P56" s="174"/>
      <c r="Q56" s="174"/>
      <c r="R56" s="174"/>
      <c r="S56" s="175"/>
      <c r="T56" s="175"/>
    </row>
    <row r="57" spans="5:20" ht="21" customHeight="1">
      <c r="E57" s="231" t="s">
        <v>114</v>
      </c>
      <c r="F57" s="176"/>
      <c r="G57" s="173"/>
      <c r="H57" s="174"/>
      <c r="I57" s="174"/>
      <c r="J57" s="351" t="s">
        <v>135</v>
      </c>
      <c r="K57" s="351"/>
      <c r="L57" s="351"/>
      <c r="M57" s="351"/>
      <c r="N57" s="351"/>
      <c r="O57" s="233" t="s">
        <v>115</v>
      </c>
      <c r="P57" s="232"/>
      <c r="Q57" s="232"/>
      <c r="R57" s="234"/>
      <c r="S57" s="177"/>
      <c r="T57" s="177"/>
    </row>
    <row r="58" spans="5:20" ht="42.75" customHeight="1">
      <c r="E58" s="348" t="s">
        <v>118</v>
      </c>
      <c r="F58" s="348"/>
      <c r="G58" s="348"/>
      <c r="H58" s="174"/>
      <c r="I58" s="174"/>
      <c r="J58" s="349" t="s">
        <v>145</v>
      </c>
      <c r="K58" s="349"/>
      <c r="L58" s="349"/>
      <c r="M58" s="349"/>
      <c r="N58" s="232"/>
      <c r="O58" s="350" t="s">
        <v>116</v>
      </c>
      <c r="P58" s="348"/>
      <c r="Q58" s="348"/>
      <c r="R58" s="348"/>
      <c r="S58" s="177"/>
      <c r="T58" s="177"/>
    </row>
    <row r="59" spans="5:20">
      <c r="F59" s="177"/>
      <c r="G59" s="177"/>
      <c r="H59" s="177"/>
      <c r="I59" s="177"/>
      <c r="J59" s="177"/>
      <c r="K59" s="177"/>
      <c r="L59" s="177"/>
      <c r="M59" s="177"/>
      <c r="N59" s="177"/>
      <c r="O59" s="177"/>
      <c r="P59" s="177"/>
      <c r="Q59" s="177"/>
      <c r="R59" s="177"/>
    </row>
    <row r="60" spans="5:20">
      <c r="F60" s="177"/>
      <c r="G60" s="177"/>
      <c r="H60" s="177"/>
      <c r="I60" s="177"/>
      <c r="J60" s="177"/>
      <c r="K60" s="177"/>
      <c r="L60" s="177"/>
      <c r="M60" s="177"/>
      <c r="N60" s="177"/>
      <c r="O60" s="177"/>
      <c r="P60" s="177"/>
      <c r="Q60" s="177"/>
      <c r="R60" s="177"/>
    </row>
    <row r="61" spans="5:20">
      <c r="F61" s="177"/>
      <c r="G61" s="177"/>
      <c r="H61" s="177"/>
      <c r="I61" s="177"/>
      <c r="J61" s="177"/>
      <c r="K61" s="177"/>
      <c r="L61" s="177"/>
      <c r="M61" s="177"/>
      <c r="N61" s="177"/>
      <c r="O61" s="177"/>
      <c r="P61" s="177"/>
      <c r="Q61" s="177"/>
      <c r="R61" s="177"/>
    </row>
    <row r="62" spans="5:20">
      <c r="F62" s="177"/>
      <c r="G62" s="177"/>
      <c r="H62" s="177"/>
      <c r="I62" s="177"/>
      <c r="J62" s="177"/>
      <c r="K62" s="177"/>
      <c r="L62" s="177"/>
      <c r="M62" s="177"/>
      <c r="N62" s="177"/>
      <c r="O62" s="177"/>
      <c r="P62" s="177"/>
      <c r="Q62" s="177"/>
      <c r="R62" s="177"/>
    </row>
    <row r="63" spans="5:20">
      <c r="F63" s="177"/>
      <c r="G63" s="177"/>
      <c r="H63" s="177"/>
      <c r="I63" s="177"/>
      <c r="J63" s="177"/>
      <c r="K63" s="177"/>
      <c r="L63" s="177"/>
      <c r="M63" s="177"/>
      <c r="N63" s="177"/>
      <c r="O63" s="177"/>
      <c r="P63" s="177"/>
      <c r="Q63" s="177"/>
      <c r="R63" s="177"/>
    </row>
    <row r="64" spans="5:20">
      <c r="F64" s="177"/>
      <c r="G64" s="177"/>
      <c r="H64" s="177"/>
      <c r="I64" s="177"/>
      <c r="J64" s="177"/>
      <c r="K64" s="177"/>
      <c r="L64" s="177"/>
      <c r="M64" s="177"/>
      <c r="N64" s="177"/>
      <c r="O64" s="177"/>
      <c r="P64" s="177"/>
      <c r="Q64" s="177"/>
      <c r="R64" s="177"/>
    </row>
    <row r="65" spans="6:18">
      <c r="F65" s="177"/>
      <c r="G65" s="177"/>
      <c r="H65" s="177"/>
      <c r="I65" s="177"/>
      <c r="J65" s="177"/>
      <c r="K65" s="177"/>
      <c r="L65" s="177"/>
      <c r="M65" s="177"/>
      <c r="N65" s="177"/>
      <c r="O65" s="177"/>
      <c r="P65" s="177"/>
      <c r="Q65" s="177"/>
      <c r="R65" s="177"/>
    </row>
    <row r="66" spans="6:18">
      <c r="F66" s="177"/>
      <c r="G66" s="177"/>
      <c r="H66" s="177"/>
      <c r="I66" s="177"/>
      <c r="J66" s="177"/>
      <c r="K66" s="177"/>
      <c r="L66" s="177"/>
      <c r="M66" s="177"/>
      <c r="N66" s="177"/>
      <c r="O66" s="177"/>
      <c r="P66" s="177"/>
      <c r="Q66" s="177"/>
      <c r="R66" s="177"/>
    </row>
    <row r="67" spans="6:18">
      <c r="F67" s="177"/>
      <c r="G67" s="177"/>
      <c r="H67" s="177"/>
      <c r="I67" s="177"/>
      <c r="J67" s="177"/>
      <c r="K67" s="177"/>
      <c r="L67" s="177"/>
      <c r="M67" s="177"/>
      <c r="N67" s="177"/>
      <c r="O67" s="177"/>
      <c r="P67" s="177"/>
      <c r="Q67" s="177"/>
      <c r="R67" s="177"/>
    </row>
    <row r="68" spans="6:18">
      <c r="F68" s="177"/>
      <c r="G68" s="177"/>
      <c r="H68" s="177"/>
      <c r="I68" s="177"/>
      <c r="J68" s="177"/>
      <c r="K68" s="177"/>
      <c r="L68" s="177"/>
      <c r="M68" s="177"/>
      <c r="N68" s="177"/>
      <c r="O68" s="177"/>
      <c r="P68" s="177"/>
      <c r="Q68" s="177"/>
      <c r="R68" s="177"/>
    </row>
    <row r="69" spans="6:18">
      <c r="F69" s="177"/>
      <c r="G69" s="177"/>
      <c r="H69" s="177"/>
      <c r="I69" s="177"/>
      <c r="J69" s="177"/>
      <c r="K69" s="177"/>
      <c r="L69" s="177"/>
      <c r="M69" s="177"/>
      <c r="N69" s="177"/>
      <c r="O69" s="177"/>
      <c r="P69" s="177"/>
      <c r="Q69" s="177"/>
      <c r="R69" s="177"/>
    </row>
    <row r="70" spans="6:18">
      <c r="F70" s="177"/>
      <c r="G70" s="177"/>
      <c r="H70" s="177"/>
      <c r="I70" s="177"/>
      <c r="J70" s="177"/>
      <c r="K70" s="177"/>
      <c r="L70" s="177"/>
      <c r="M70" s="177"/>
      <c r="N70" s="177"/>
      <c r="O70" s="177"/>
      <c r="P70" s="177"/>
      <c r="Q70" s="177"/>
      <c r="R70" s="177"/>
    </row>
    <row r="71" spans="6:18">
      <c r="F71" s="177"/>
      <c r="G71" s="177"/>
      <c r="H71" s="177"/>
      <c r="I71" s="177"/>
      <c r="J71" s="177"/>
      <c r="K71" s="177"/>
      <c r="L71" s="177"/>
      <c r="M71" s="177"/>
      <c r="N71" s="177"/>
      <c r="O71" s="177"/>
      <c r="P71" s="177"/>
      <c r="Q71" s="177"/>
      <c r="R71" s="177"/>
    </row>
    <row r="72" spans="6:18">
      <c r="F72" s="177"/>
      <c r="G72" s="177"/>
      <c r="H72" s="177"/>
      <c r="I72" s="177"/>
      <c r="J72" s="177"/>
      <c r="K72" s="177"/>
      <c r="L72" s="177"/>
      <c r="M72" s="177"/>
      <c r="N72" s="177"/>
      <c r="O72" s="177"/>
      <c r="P72" s="177"/>
      <c r="Q72" s="177"/>
      <c r="R72" s="177"/>
    </row>
    <row r="73" spans="6:18">
      <c r="F73" s="177"/>
      <c r="G73" s="177"/>
      <c r="H73" s="177"/>
      <c r="I73" s="177"/>
      <c r="J73" s="177"/>
      <c r="K73" s="177"/>
      <c r="L73" s="177"/>
      <c r="M73" s="177"/>
      <c r="N73" s="177"/>
      <c r="O73" s="177"/>
      <c r="P73" s="177"/>
      <c r="Q73" s="177"/>
      <c r="R73" s="177"/>
    </row>
    <row r="74" spans="6:18">
      <c r="F74" s="177"/>
      <c r="G74" s="177"/>
      <c r="H74" s="177"/>
      <c r="I74" s="177"/>
      <c r="J74" s="177"/>
      <c r="K74" s="177"/>
      <c r="L74" s="177"/>
      <c r="M74" s="177"/>
      <c r="N74" s="177"/>
      <c r="O74" s="177"/>
      <c r="P74" s="177"/>
      <c r="Q74" s="177"/>
      <c r="R74" s="177"/>
    </row>
    <row r="75" spans="6:18">
      <c r="F75" s="177"/>
      <c r="G75" s="177"/>
      <c r="H75" s="177"/>
      <c r="I75" s="177"/>
      <c r="J75" s="177"/>
      <c r="K75" s="177"/>
      <c r="L75" s="177"/>
      <c r="M75" s="177"/>
      <c r="N75" s="177"/>
      <c r="O75" s="177"/>
      <c r="P75" s="177"/>
      <c r="Q75" s="177"/>
      <c r="R75" s="177"/>
    </row>
    <row r="76" spans="6:18">
      <c r="F76" s="177"/>
      <c r="G76" s="177"/>
      <c r="H76" s="177"/>
      <c r="I76" s="177"/>
      <c r="J76" s="177"/>
      <c r="K76" s="177"/>
      <c r="L76" s="177"/>
      <c r="M76" s="177"/>
      <c r="N76" s="177"/>
      <c r="O76" s="177"/>
      <c r="P76" s="177"/>
      <c r="Q76" s="177"/>
      <c r="R76" s="177"/>
    </row>
    <row r="77" spans="6:18">
      <c r="F77" s="177"/>
      <c r="G77" s="177"/>
      <c r="H77" s="177"/>
      <c r="I77" s="177"/>
      <c r="J77" s="177"/>
      <c r="K77" s="177"/>
      <c r="L77" s="177"/>
      <c r="M77" s="177"/>
      <c r="N77" s="177"/>
      <c r="O77" s="177"/>
      <c r="P77" s="177"/>
      <c r="Q77" s="177"/>
      <c r="R77" s="177"/>
    </row>
    <row r="78" spans="6:18">
      <c r="F78" s="177"/>
      <c r="G78" s="177"/>
      <c r="H78" s="177"/>
      <c r="I78" s="177"/>
      <c r="J78" s="177"/>
      <c r="K78" s="177"/>
      <c r="L78" s="177"/>
      <c r="M78" s="177"/>
      <c r="N78" s="177"/>
      <c r="O78" s="177"/>
      <c r="P78" s="177"/>
      <c r="Q78" s="177"/>
      <c r="R78" s="177"/>
    </row>
    <row r="79" spans="6:18">
      <c r="F79" s="177"/>
      <c r="G79" s="177"/>
      <c r="H79" s="177"/>
      <c r="I79" s="177"/>
      <c r="J79" s="177"/>
      <c r="K79" s="177"/>
      <c r="L79" s="177"/>
      <c r="M79" s="177"/>
      <c r="N79" s="177"/>
      <c r="O79" s="177"/>
      <c r="P79" s="177"/>
      <c r="Q79" s="177"/>
      <c r="R79" s="177"/>
    </row>
    <row r="80" spans="6:18">
      <c r="F80" s="177"/>
      <c r="G80" s="177"/>
      <c r="H80" s="177"/>
      <c r="I80" s="177"/>
      <c r="J80" s="177"/>
      <c r="K80" s="177"/>
      <c r="L80" s="177"/>
      <c r="M80" s="177"/>
      <c r="N80" s="177"/>
      <c r="O80" s="177"/>
      <c r="P80" s="177"/>
      <c r="Q80" s="177"/>
      <c r="R80" s="177"/>
    </row>
    <row r="81" spans="6:18">
      <c r="F81" s="177"/>
      <c r="G81" s="177"/>
      <c r="H81" s="177"/>
      <c r="I81" s="177"/>
      <c r="J81" s="177"/>
      <c r="K81" s="177"/>
      <c r="L81" s="177"/>
      <c r="M81" s="177"/>
      <c r="N81" s="177"/>
      <c r="O81" s="177"/>
      <c r="P81" s="177"/>
      <c r="Q81" s="177"/>
      <c r="R81" s="177"/>
    </row>
    <row r="82" spans="6:18">
      <c r="F82" s="177"/>
      <c r="G82" s="177"/>
      <c r="H82" s="177"/>
      <c r="I82" s="177"/>
      <c r="J82" s="177"/>
      <c r="K82" s="177"/>
      <c r="L82" s="177"/>
      <c r="M82" s="177"/>
      <c r="N82" s="177"/>
      <c r="O82" s="177"/>
      <c r="P82" s="177"/>
      <c r="Q82" s="177"/>
      <c r="R82" s="177"/>
    </row>
    <row r="83" spans="6:18">
      <c r="F83" s="177"/>
      <c r="G83" s="177"/>
      <c r="H83" s="177"/>
      <c r="I83" s="177"/>
      <c r="J83" s="177"/>
      <c r="K83" s="177"/>
      <c r="L83" s="177"/>
      <c r="M83" s="177"/>
      <c r="N83" s="177"/>
      <c r="O83" s="177"/>
      <c r="P83" s="177"/>
      <c r="Q83" s="177"/>
      <c r="R83" s="177"/>
    </row>
    <row r="84" spans="6:18">
      <c r="F84" s="177"/>
      <c r="G84" s="177"/>
      <c r="H84" s="177"/>
      <c r="I84" s="177"/>
      <c r="J84" s="177"/>
      <c r="K84" s="177"/>
      <c r="L84" s="177"/>
      <c r="M84" s="177"/>
      <c r="N84" s="177"/>
      <c r="O84" s="177"/>
      <c r="P84" s="177"/>
      <c r="Q84" s="177"/>
      <c r="R84" s="177"/>
    </row>
    <row r="85" spans="6:18">
      <c r="F85" s="177"/>
      <c r="G85" s="177"/>
      <c r="H85" s="177"/>
      <c r="I85" s="177"/>
      <c r="J85" s="177"/>
      <c r="K85" s="177"/>
      <c r="L85" s="177"/>
      <c r="M85" s="177"/>
      <c r="N85" s="177"/>
      <c r="O85" s="177"/>
      <c r="P85" s="177"/>
      <c r="Q85" s="177"/>
      <c r="R85" s="177"/>
    </row>
    <row r="86" spans="6:18">
      <c r="F86" s="177"/>
      <c r="G86" s="177"/>
      <c r="H86" s="177"/>
      <c r="I86" s="177"/>
      <c r="J86" s="177"/>
      <c r="K86" s="177"/>
      <c r="L86" s="177"/>
      <c r="M86" s="177"/>
      <c r="N86" s="177"/>
      <c r="O86" s="177"/>
      <c r="P86" s="177"/>
      <c r="Q86" s="177"/>
      <c r="R86" s="177"/>
    </row>
    <row r="87" spans="6:18">
      <c r="F87" s="177"/>
      <c r="G87" s="177"/>
      <c r="H87" s="177"/>
      <c r="I87" s="177"/>
      <c r="J87" s="177"/>
      <c r="K87" s="177"/>
      <c r="L87" s="177"/>
      <c r="M87" s="177"/>
      <c r="N87" s="177"/>
      <c r="O87" s="177"/>
      <c r="P87" s="177"/>
      <c r="Q87" s="177"/>
      <c r="R87" s="177"/>
    </row>
    <row r="88" spans="6:18">
      <c r="F88" s="177"/>
      <c r="G88" s="177"/>
      <c r="H88" s="177"/>
      <c r="I88" s="177"/>
      <c r="J88" s="177"/>
      <c r="K88" s="177"/>
      <c r="L88" s="177"/>
      <c r="M88" s="177"/>
      <c r="N88" s="177"/>
      <c r="O88" s="177"/>
      <c r="P88" s="177"/>
      <c r="Q88" s="177"/>
      <c r="R88" s="177"/>
    </row>
    <row r="89" spans="6:18">
      <c r="F89" s="177"/>
      <c r="G89" s="177"/>
      <c r="H89" s="177"/>
      <c r="I89" s="177"/>
      <c r="J89" s="177"/>
      <c r="K89" s="177"/>
      <c r="L89" s="177"/>
      <c r="M89" s="177"/>
      <c r="N89" s="177"/>
      <c r="O89" s="177"/>
      <c r="P89" s="177"/>
      <c r="Q89" s="177"/>
      <c r="R89" s="177"/>
    </row>
    <row r="90" spans="6:18">
      <c r="F90" s="177"/>
      <c r="G90" s="177"/>
      <c r="H90" s="177"/>
      <c r="I90" s="177"/>
      <c r="J90" s="177"/>
      <c r="K90" s="177"/>
      <c r="L90" s="177"/>
      <c r="M90" s="177"/>
      <c r="N90" s="177"/>
      <c r="O90" s="177"/>
      <c r="P90" s="177"/>
      <c r="Q90" s="177"/>
      <c r="R90" s="177"/>
    </row>
    <row r="91" spans="6:18">
      <c r="F91" s="177"/>
      <c r="G91" s="177"/>
      <c r="H91" s="177"/>
      <c r="I91" s="177"/>
      <c r="J91" s="177"/>
      <c r="K91" s="177"/>
      <c r="L91" s="177"/>
      <c r="M91" s="177"/>
      <c r="N91" s="177"/>
      <c r="O91" s="177"/>
      <c r="P91" s="177"/>
      <c r="Q91" s="177"/>
      <c r="R91" s="177"/>
    </row>
    <row r="92" spans="6:18">
      <c r="F92" s="177"/>
      <c r="G92" s="177"/>
      <c r="H92" s="177"/>
      <c r="I92" s="177"/>
      <c r="J92" s="177"/>
      <c r="K92" s="177"/>
      <c r="L92" s="177"/>
      <c r="M92" s="177"/>
      <c r="N92" s="177"/>
      <c r="O92" s="177"/>
      <c r="P92" s="177"/>
      <c r="Q92" s="177"/>
      <c r="R92" s="177"/>
    </row>
    <row r="93" spans="6:18">
      <c r="F93" s="177"/>
      <c r="G93" s="177"/>
      <c r="H93" s="177"/>
      <c r="I93" s="177"/>
      <c r="J93" s="177"/>
      <c r="K93" s="177"/>
      <c r="L93" s="177"/>
      <c r="M93" s="177"/>
      <c r="N93" s="177"/>
      <c r="O93" s="177"/>
      <c r="P93" s="177"/>
      <c r="Q93" s="177"/>
      <c r="R93" s="177"/>
    </row>
    <row r="94" spans="6:18">
      <c r="F94" s="177"/>
      <c r="G94" s="177"/>
      <c r="H94" s="177"/>
      <c r="I94" s="177"/>
      <c r="J94" s="177"/>
      <c r="K94" s="177"/>
      <c r="L94" s="177"/>
      <c r="M94" s="177"/>
      <c r="N94" s="177"/>
      <c r="O94" s="177"/>
      <c r="P94" s="177"/>
      <c r="Q94" s="177"/>
      <c r="R94" s="177"/>
    </row>
    <row r="95" spans="6:18">
      <c r="F95" s="177"/>
      <c r="G95" s="177"/>
      <c r="H95" s="177"/>
      <c r="I95" s="177"/>
      <c r="J95" s="177"/>
      <c r="K95" s="177"/>
      <c r="L95" s="177"/>
      <c r="M95" s="177"/>
      <c r="N95" s="177"/>
      <c r="O95" s="177"/>
      <c r="P95" s="177"/>
      <c r="Q95" s="177"/>
      <c r="R95" s="177"/>
    </row>
    <row r="96" spans="6:18">
      <c r="F96" s="177"/>
      <c r="G96" s="177"/>
      <c r="H96" s="177"/>
      <c r="I96" s="177"/>
      <c r="J96" s="177"/>
      <c r="K96" s="177"/>
      <c r="L96" s="177"/>
      <c r="M96" s="177"/>
      <c r="N96" s="177"/>
      <c r="O96" s="177"/>
      <c r="P96" s="177"/>
      <c r="Q96" s="177"/>
      <c r="R96" s="177"/>
    </row>
    <row r="97" spans="6:18">
      <c r="F97" s="177"/>
      <c r="G97" s="177"/>
      <c r="H97" s="177"/>
      <c r="I97" s="177"/>
      <c r="J97" s="177"/>
      <c r="K97" s="177"/>
      <c r="L97" s="177"/>
      <c r="M97" s="177"/>
      <c r="N97" s="177"/>
      <c r="O97" s="177"/>
      <c r="P97" s="177"/>
      <c r="Q97" s="177"/>
      <c r="R97" s="177"/>
    </row>
    <row r="98" spans="6:18">
      <c r="F98" s="177"/>
      <c r="G98" s="177"/>
      <c r="H98" s="177"/>
      <c r="I98" s="177"/>
      <c r="J98" s="177"/>
      <c r="K98" s="177"/>
      <c r="L98" s="177"/>
      <c r="M98" s="177"/>
      <c r="N98" s="177"/>
      <c r="O98" s="177"/>
      <c r="P98" s="177"/>
      <c r="Q98" s="177"/>
      <c r="R98" s="177"/>
    </row>
    <row r="99" spans="6:18">
      <c r="F99" s="177"/>
      <c r="G99" s="177"/>
      <c r="H99" s="177"/>
      <c r="I99" s="177"/>
      <c r="J99" s="177"/>
      <c r="K99" s="177"/>
      <c r="L99" s="177"/>
      <c r="M99" s="177"/>
      <c r="N99" s="177"/>
      <c r="O99" s="177"/>
      <c r="P99" s="177"/>
      <c r="Q99" s="177"/>
      <c r="R99" s="177"/>
    </row>
    <row r="100" spans="6:18">
      <c r="F100" s="177"/>
      <c r="G100" s="177"/>
      <c r="H100" s="177"/>
      <c r="I100" s="177"/>
      <c r="J100" s="177"/>
      <c r="K100" s="177"/>
      <c r="L100" s="177"/>
      <c r="M100" s="177"/>
      <c r="N100" s="177"/>
      <c r="O100" s="177"/>
      <c r="P100" s="177"/>
      <c r="Q100" s="177"/>
      <c r="R100" s="177"/>
    </row>
    <row r="101" spans="6:18">
      <c r="F101" s="177"/>
      <c r="G101" s="177"/>
      <c r="H101" s="177"/>
      <c r="I101" s="177"/>
      <c r="J101" s="177"/>
      <c r="K101" s="177"/>
      <c r="L101" s="177"/>
      <c r="M101" s="177"/>
      <c r="N101" s="177"/>
      <c r="O101" s="177"/>
      <c r="P101" s="177"/>
      <c r="Q101" s="177"/>
      <c r="R101" s="177"/>
    </row>
    <row r="102" spans="6:18">
      <c r="F102" s="177"/>
      <c r="G102" s="177"/>
      <c r="H102" s="177"/>
      <c r="I102" s="177"/>
      <c r="J102" s="177"/>
      <c r="K102" s="177"/>
      <c r="L102" s="177"/>
      <c r="M102" s="177"/>
      <c r="N102" s="177"/>
      <c r="O102" s="177"/>
      <c r="P102" s="177"/>
      <c r="Q102" s="177"/>
      <c r="R102" s="177"/>
    </row>
  </sheetData>
  <mergeCells count="5">
    <mergeCell ref="P5:R6"/>
    <mergeCell ref="E58:G58"/>
    <mergeCell ref="J58:M58"/>
    <mergeCell ref="O58:R58"/>
    <mergeCell ref="J57:N57"/>
  </mergeCells>
  <printOptions horizontalCentered="1" verticalCentered="1"/>
  <pageMargins left="0.39370078740157483" right="0.27559055118110237" top="0.59055118110236227" bottom="0.39370078740157483" header="0" footer="0"/>
  <pageSetup scale="4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SPF-01</vt:lpstr>
      <vt:lpstr>'SPF-01'!Área_de_impresión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2015-04-09T22:09:24Z</cp:lastPrinted>
  <dcterms:created xsi:type="dcterms:W3CDTF">2008-01-08T17:09:26Z</dcterms:created>
  <dcterms:modified xsi:type="dcterms:W3CDTF">2016-07-25T17:39:01Z</dcterms:modified>
</cp:coreProperties>
</file>