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240" yWindow="120" windowWidth="15480" windowHeight="11580" tabRatio="915"/>
  </bookViews>
  <sheets>
    <sheet name="SPF-A01" sheetId="3" r:id="rId1"/>
    <sheet name="SPF-A02" sheetId="5" r:id="rId2"/>
    <sheet name="SPF-A03" sheetId="14" r:id="rId3"/>
    <sheet name="SPF-C01" sheetId="7" r:id="rId4"/>
    <sheet name="SPF-C02" sheetId="6" r:id="rId5"/>
    <sheet name=" SPF-01" sheetId="21" r:id="rId6"/>
  </sheets>
  <definedNames>
    <definedName name="_xlnm._FilterDatabase" localSheetId="0" hidden="1">'SPF-A01'!$H$3:$H$4</definedName>
    <definedName name="_xlnm._FilterDatabase" localSheetId="3" hidden="1">'SPF-C01'!$R$12:$S$12</definedName>
    <definedName name="_xlnm._FilterDatabase" localSheetId="4" hidden="1">'SPF-C02'!$Q$11:$R$11</definedName>
    <definedName name="_xlnm.Print_Area" localSheetId="5">' SPF-01'!$E$2:$R$58</definedName>
    <definedName name="_xlnm.Print_Area" localSheetId="0">'SPF-A01'!$H$3:$V$66</definedName>
    <definedName name="_xlnm.Print_Area" localSheetId="1">'SPF-A02'!$B$1:$N$20</definedName>
    <definedName name="_xlnm.Print_Area" localSheetId="2">'SPF-A03'!$B$1:$I$59</definedName>
    <definedName name="_xlnm.Print_Area" localSheetId="3">'SPF-C01'!$E$3:$R$63</definedName>
    <definedName name="_xlnm.Print_Area" localSheetId="4">'SPF-C02'!$D$4:$Q$55</definedName>
    <definedName name="_xlnm.Print_Titles" localSheetId="2">'SPF-A03'!$4:$13</definedName>
  </definedNames>
  <calcPr calcId="145621"/>
</workbook>
</file>

<file path=xl/calcChain.xml><?xml version="1.0" encoding="utf-8"?>
<calcChain xmlns="http://schemas.openxmlformats.org/spreadsheetml/2006/main">
  <c r="K21" i="14" l="1"/>
  <c r="J21" i="14"/>
  <c r="J19" i="14"/>
  <c r="J20" i="14"/>
  <c r="Q31" i="3"/>
  <c r="V31" i="3"/>
  <c r="V23" i="3"/>
  <c r="V26" i="3"/>
  <c r="V25" i="3"/>
  <c r="V24" i="3"/>
  <c r="U31" i="3"/>
  <c r="T31" i="3"/>
  <c r="U23" i="3"/>
  <c r="U24" i="3"/>
  <c r="U25" i="3"/>
  <c r="U26" i="3"/>
  <c r="T26" i="3"/>
  <c r="T25" i="3"/>
  <c r="T24" i="3"/>
  <c r="T23" i="3"/>
  <c r="V38" i="3" l="1"/>
  <c r="U38" i="3"/>
  <c r="T38" i="3"/>
  <c r="S38" i="3"/>
  <c r="S31" i="3"/>
  <c r="S26" i="3"/>
  <c r="S25" i="3"/>
  <c r="S24" i="3"/>
  <c r="S23" i="3"/>
  <c r="U42" i="3"/>
  <c r="V42" i="3"/>
  <c r="T42" i="3"/>
  <c r="S42" i="3"/>
  <c r="K22" i="14" l="1"/>
  <c r="E16" i="6" l="1"/>
  <c r="K30" i="6"/>
  <c r="L38" i="3"/>
  <c r="I26" i="21" l="1"/>
  <c r="G26" i="14" l="1"/>
  <c r="G25" i="14"/>
  <c r="G24" i="14"/>
  <c r="G23" i="14"/>
  <c r="G30" i="14"/>
  <c r="G29" i="14"/>
  <c r="G28" i="14"/>
  <c r="G27" i="14"/>
  <c r="G22" i="14"/>
  <c r="G21" i="14"/>
  <c r="G20" i="14"/>
  <c r="G19" i="14"/>
  <c r="G18" i="14"/>
  <c r="G17" i="14"/>
  <c r="G16" i="14"/>
  <c r="G15" i="14"/>
  <c r="G26" i="21" l="1"/>
  <c r="G31" i="14" l="1"/>
  <c r="G32" i="14"/>
  <c r="G33" i="14"/>
  <c r="G34" i="14"/>
  <c r="K20" i="3"/>
  <c r="J22" i="3"/>
  <c r="J19" i="3" s="1"/>
  <c r="J17" i="3" s="1"/>
  <c r="J15" i="3" s="1"/>
  <c r="K22" i="3"/>
  <c r="R38" i="21" l="1"/>
  <c r="K15" i="14" l="1"/>
  <c r="O22" i="3" l="1"/>
  <c r="R49" i="21" l="1"/>
  <c r="R48" i="21"/>
  <c r="R47" i="21"/>
  <c r="Q47" i="21"/>
  <c r="P47" i="21"/>
  <c r="O47" i="21"/>
  <c r="N47" i="21"/>
  <c r="M47" i="21"/>
  <c r="L47" i="21"/>
  <c r="K47" i="21"/>
  <c r="J47" i="21"/>
  <c r="I47" i="21"/>
  <c r="H47" i="21"/>
  <c r="G47" i="21"/>
  <c r="F47" i="21"/>
  <c r="R46" i="21"/>
  <c r="Q46" i="21"/>
  <c r="P46" i="21"/>
  <c r="O46" i="21"/>
  <c r="N46" i="21"/>
  <c r="M46" i="21"/>
  <c r="L46" i="21"/>
  <c r="K46" i="21"/>
  <c r="J46" i="21"/>
  <c r="I46" i="21"/>
  <c r="H46" i="21"/>
  <c r="G46" i="21"/>
  <c r="F46" i="21"/>
  <c r="R43" i="21"/>
  <c r="Q43" i="21"/>
  <c r="P43" i="21"/>
  <c r="O43" i="21"/>
  <c r="N43" i="21"/>
  <c r="M43" i="21"/>
  <c r="L43" i="21"/>
  <c r="K43" i="21"/>
  <c r="J43" i="21"/>
  <c r="I43" i="21"/>
  <c r="H43" i="21"/>
  <c r="G43" i="21"/>
  <c r="F43" i="21"/>
  <c r="R40" i="21"/>
  <c r="Q40" i="21"/>
  <c r="P40" i="21"/>
  <c r="O40" i="21"/>
  <c r="N40" i="21"/>
  <c r="M40" i="21"/>
  <c r="L40" i="21"/>
  <c r="K40" i="21"/>
  <c r="J40" i="21"/>
  <c r="I40" i="21"/>
  <c r="H40" i="21"/>
  <c r="G40" i="21"/>
  <c r="F40" i="21"/>
  <c r="Q37" i="21"/>
  <c r="P37" i="21"/>
  <c r="O37" i="21"/>
  <c r="O36" i="21" s="1"/>
  <c r="M36" i="21"/>
  <c r="K36" i="21"/>
  <c r="I36" i="21"/>
  <c r="G36" i="21"/>
  <c r="F37" i="21"/>
  <c r="P36" i="21"/>
  <c r="N36" i="21"/>
  <c r="L36" i="21"/>
  <c r="J36" i="21"/>
  <c r="H36" i="21"/>
  <c r="F36" i="21"/>
  <c r="R33" i="21"/>
  <c r="Q32" i="21"/>
  <c r="Q25" i="21" s="1"/>
  <c r="P32" i="21"/>
  <c r="P25" i="21" s="1"/>
  <c r="O32" i="21"/>
  <c r="N32" i="21"/>
  <c r="M32" i="21"/>
  <c r="M25" i="21" s="1"/>
  <c r="L32" i="21"/>
  <c r="L25" i="21" s="1"/>
  <c r="K32" i="21"/>
  <c r="K25" i="21" s="1"/>
  <c r="J32" i="21"/>
  <c r="I32" i="21"/>
  <c r="I25" i="21" s="1"/>
  <c r="H32" i="21"/>
  <c r="H25" i="21" s="1"/>
  <c r="G32" i="21"/>
  <c r="G25" i="21" s="1"/>
  <c r="F32" i="21"/>
  <c r="R28" i="21"/>
  <c r="Q28" i="21"/>
  <c r="P28" i="21"/>
  <c r="O28" i="21"/>
  <c r="N28" i="21"/>
  <c r="M28" i="21"/>
  <c r="L28" i="21"/>
  <c r="K28" i="21"/>
  <c r="J28" i="21"/>
  <c r="I28" i="21"/>
  <c r="H28" i="21"/>
  <c r="G28" i="21"/>
  <c r="F28" i="21"/>
  <c r="R26" i="21"/>
  <c r="O25" i="21"/>
  <c r="O13" i="21" s="1"/>
  <c r="N25" i="21"/>
  <c r="J25" i="21"/>
  <c r="F25" i="21"/>
  <c r="R21" i="21"/>
  <c r="R20" i="21"/>
  <c r="R19" i="21"/>
  <c r="R18" i="21"/>
  <c r="Q17" i="21"/>
  <c r="P17" i="21"/>
  <c r="O17" i="21"/>
  <c r="N17" i="21"/>
  <c r="M17" i="21"/>
  <c r="L17" i="21"/>
  <c r="K17" i="21"/>
  <c r="J17" i="21"/>
  <c r="I17" i="21"/>
  <c r="H17" i="21"/>
  <c r="G17" i="21"/>
  <c r="F17" i="21"/>
  <c r="Q45" i="6"/>
  <c r="Q44" i="6"/>
  <c r="Q43" i="6"/>
  <c r="P43" i="6"/>
  <c r="O43" i="6"/>
  <c r="N43" i="6"/>
  <c r="M43" i="6"/>
  <c r="L43" i="6"/>
  <c r="K43" i="6"/>
  <c r="J43" i="6"/>
  <c r="I43" i="6"/>
  <c r="H43" i="6"/>
  <c r="G43" i="6"/>
  <c r="F43" i="6"/>
  <c r="E43" i="6"/>
  <c r="Q42" i="6"/>
  <c r="P42" i="6"/>
  <c r="O42" i="6"/>
  <c r="N42" i="6"/>
  <c r="M42" i="6"/>
  <c r="L42" i="6"/>
  <c r="K42" i="6"/>
  <c r="J42" i="6"/>
  <c r="I42" i="6"/>
  <c r="H42" i="6"/>
  <c r="G42" i="6"/>
  <c r="F42" i="6"/>
  <c r="E42" i="6"/>
  <c r="Q41" i="6"/>
  <c r="Q40" i="6"/>
  <c r="Q39" i="6"/>
  <c r="P39" i="6"/>
  <c r="O39" i="6"/>
  <c r="N39" i="6"/>
  <c r="M39" i="6"/>
  <c r="L39" i="6"/>
  <c r="K39" i="6"/>
  <c r="J39" i="6"/>
  <c r="I39" i="6"/>
  <c r="H39" i="6"/>
  <c r="G39" i="6"/>
  <c r="F39" i="6"/>
  <c r="E39" i="6"/>
  <c r="Q38" i="6"/>
  <c r="Q37" i="6"/>
  <c r="Q36" i="6"/>
  <c r="P36" i="6"/>
  <c r="O36" i="6"/>
  <c r="N36" i="6"/>
  <c r="M36" i="6"/>
  <c r="L36" i="6"/>
  <c r="K36" i="6"/>
  <c r="J36" i="6"/>
  <c r="I36" i="6"/>
  <c r="H36" i="6"/>
  <c r="G36" i="6"/>
  <c r="F36" i="6"/>
  <c r="E36" i="6"/>
  <c r="Q35" i="6"/>
  <c r="Q34" i="6"/>
  <c r="P33" i="6"/>
  <c r="O33" i="6"/>
  <c r="N33" i="6"/>
  <c r="N32" i="6" s="1"/>
  <c r="M33" i="6"/>
  <c r="L33" i="6"/>
  <c r="K33" i="6"/>
  <c r="J33" i="6"/>
  <c r="J32" i="6" s="1"/>
  <c r="I33" i="6"/>
  <c r="H33" i="6"/>
  <c r="G33" i="6"/>
  <c r="F33" i="6"/>
  <c r="F32" i="6" s="1"/>
  <c r="E33" i="6"/>
  <c r="Q33" i="6" s="1"/>
  <c r="P32" i="6"/>
  <c r="O32" i="6"/>
  <c r="M32" i="6"/>
  <c r="L32" i="6"/>
  <c r="K32" i="6"/>
  <c r="I32" i="6"/>
  <c r="H32" i="6"/>
  <c r="G32" i="6"/>
  <c r="E32" i="6"/>
  <c r="Q31" i="6"/>
  <c r="Q30" i="6"/>
  <c r="P29" i="6"/>
  <c r="O29" i="6"/>
  <c r="N29" i="6"/>
  <c r="M29" i="6"/>
  <c r="L29" i="6"/>
  <c r="K29" i="6"/>
  <c r="K23" i="6" s="1"/>
  <c r="K13" i="6" s="1"/>
  <c r="K12" i="6" s="1"/>
  <c r="K11" i="6" s="1"/>
  <c r="J29" i="6"/>
  <c r="I29" i="6"/>
  <c r="H29" i="6"/>
  <c r="G29" i="6"/>
  <c r="F29" i="6"/>
  <c r="E29" i="6"/>
  <c r="Q28" i="6"/>
  <c r="Q27" i="6"/>
  <c r="Q26" i="6"/>
  <c r="P26" i="6"/>
  <c r="O26" i="6"/>
  <c r="N26" i="6"/>
  <c r="M26" i="6"/>
  <c r="L26" i="6"/>
  <c r="K26" i="6"/>
  <c r="J26" i="6"/>
  <c r="I26" i="6"/>
  <c r="H26" i="6"/>
  <c r="G26" i="6"/>
  <c r="F26" i="6"/>
  <c r="E26" i="6"/>
  <c r="Q24" i="6"/>
  <c r="P23" i="6"/>
  <c r="O23" i="6"/>
  <c r="N23" i="6"/>
  <c r="N13" i="6" s="1"/>
  <c r="M23" i="6"/>
  <c r="L23" i="6"/>
  <c r="J23" i="6"/>
  <c r="J13" i="6" s="1"/>
  <c r="I23" i="6"/>
  <c r="H23" i="6"/>
  <c r="G23" i="6"/>
  <c r="F23" i="6"/>
  <c r="F13" i="6" s="1"/>
  <c r="E23" i="6"/>
  <c r="Q21" i="6"/>
  <c r="P21" i="6"/>
  <c r="O21" i="6"/>
  <c r="N21" i="6"/>
  <c r="M21" i="6"/>
  <c r="L21" i="6"/>
  <c r="K21" i="6"/>
  <c r="J21" i="6"/>
  <c r="I21" i="6"/>
  <c r="H21" i="6"/>
  <c r="G21" i="6"/>
  <c r="F21" i="6"/>
  <c r="E21" i="6"/>
  <c r="Q20" i="6"/>
  <c r="Q19" i="6"/>
  <c r="Q16" i="6" s="1"/>
  <c r="Q18" i="6"/>
  <c r="Q17" i="6"/>
  <c r="P16" i="6"/>
  <c r="O16" i="6"/>
  <c r="N16" i="6"/>
  <c r="M16" i="6"/>
  <c r="M13" i="6" s="1"/>
  <c r="M12" i="6" s="1"/>
  <c r="M11" i="6" s="1"/>
  <c r="L16" i="6"/>
  <c r="K16" i="6"/>
  <c r="J16" i="6"/>
  <c r="I16" i="6"/>
  <c r="I13" i="6" s="1"/>
  <c r="I12" i="6" s="1"/>
  <c r="I11" i="6" s="1"/>
  <c r="H16" i="6"/>
  <c r="G16" i="6"/>
  <c r="F16" i="6"/>
  <c r="E13" i="6"/>
  <c r="Q14" i="6"/>
  <c r="P14" i="6"/>
  <c r="O14" i="6"/>
  <c r="N14" i="6"/>
  <c r="M14" i="6"/>
  <c r="L14" i="6"/>
  <c r="K14" i="6"/>
  <c r="J14" i="6"/>
  <c r="I14" i="6"/>
  <c r="H14" i="6"/>
  <c r="G14" i="6"/>
  <c r="F14" i="6"/>
  <c r="E14" i="6"/>
  <c r="O13" i="6"/>
  <c r="G13" i="6"/>
  <c r="R47" i="7"/>
  <c r="R46" i="7"/>
  <c r="R45" i="7"/>
  <c r="Q45" i="7"/>
  <c r="P45" i="7"/>
  <c r="O45" i="7"/>
  <c r="N45" i="7"/>
  <c r="M45" i="7"/>
  <c r="L45" i="7"/>
  <c r="K45" i="7"/>
  <c r="J45" i="7"/>
  <c r="I45" i="7"/>
  <c r="H45" i="7"/>
  <c r="G45" i="7"/>
  <c r="F45" i="7"/>
  <c r="R44" i="7"/>
  <c r="Q44" i="7"/>
  <c r="P44" i="7"/>
  <c r="O44" i="7"/>
  <c r="N44" i="7"/>
  <c r="M44" i="7"/>
  <c r="L44" i="7"/>
  <c r="K44" i="7"/>
  <c r="J44" i="7"/>
  <c r="I44" i="7"/>
  <c r="H44" i="7"/>
  <c r="G44" i="7"/>
  <c r="F44" i="7"/>
  <c r="R43" i="7"/>
  <c r="R42" i="7"/>
  <c r="R41" i="7"/>
  <c r="Q41" i="7"/>
  <c r="P41" i="7"/>
  <c r="O41" i="7"/>
  <c r="N41" i="7"/>
  <c r="M41" i="7"/>
  <c r="L41" i="7"/>
  <c r="K41" i="7"/>
  <c r="J41" i="7"/>
  <c r="I41" i="7"/>
  <c r="H41" i="7"/>
  <c r="G41" i="7"/>
  <c r="F41" i="7"/>
  <c r="R40" i="7"/>
  <c r="R39" i="7"/>
  <c r="R38" i="7"/>
  <c r="Q38" i="7"/>
  <c r="P38" i="7"/>
  <c r="O38" i="7"/>
  <c r="N38" i="7"/>
  <c r="M38" i="7"/>
  <c r="L38" i="7"/>
  <c r="K38" i="7"/>
  <c r="J38" i="7"/>
  <c r="I38" i="7"/>
  <c r="H38" i="7"/>
  <c r="G38" i="7"/>
  <c r="F38" i="7"/>
  <c r="R37" i="7"/>
  <c r="R36" i="7"/>
  <c r="Q35" i="7"/>
  <c r="P35" i="7"/>
  <c r="O35" i="7"/>
  <c r="O34" i="7" s="1"/>
  <c r="N35" i="7"/>
  <c r="M35" i="7"/>
  <c r="L35" i="7"/>
  <c r="K35" i="7"/>
  <c r="K34" i="7" s="1"/>
  <c r="J35" i="7"/>
  <c r="I35" i="7"/>
  <c r="H35" i="7"/>
  <c r="G35" i="7"/>
  <c r="G34" i="7" s="1"/>
  <c r="F35" i="7"/>
  <c r="R35" i="7" s="1"/>
  <c r="Q34" i="7"/>
  <c r="P34" i="7"/>
  <c r="N34" i="7"/>
  <c r="M34" i="7"/>
  <c r="L34" i="7"/>
  <c r="J34" i="7"/>
  <c r="I34" i="7"/>
  <c r="H34" i="7"/>
  <c r="F34" i="7"/>
  <c r="R33" i="7"/>
  <c r="R32" i="7"/>
  <c r="R30" i="6" s="1"/>
  <c r="Q31" i="7"/>
  <c r="P31" i="7"/>
  <c r="P25" i="7" s="1"/>
  <c r="O31" i="7"/>
  <c r="N31" i="7"/>
  <c r="M31" i="7"/>
  <c r="L31" i="7"/>
  <c r="L25" i="7" s="1"/>
  <c r="K31" i="7"/>
  <c r="J31" i="7"/>
  <c r="I31" i="7"/>
  <c r="H31" i="7"/>
  <c r="H25" i="7" s="1"/>
  <c r="G31" i="7"/>
  <c r="F31" i="7"/>
  <c r="R31" i="7" s="1"/>
  <c r="R25" i="7" s="1"/>
  <c r="R30" i="7"/>
  <c r="R29" i="7"/>
  <c r="R28" i="7"/>
  <c r="Q28" i="7"/>
  <c r="P28" i="7"/>
  <c r="O28" i="7"/>
  <c r="N28" i="7"/>
  <c r="M28" i="7"/>
  <c r="L28" i="7"/>
  <c r="K28" i="7"/>
  <c r="J28" i="7"/>
  <c r="I28" i="7"/>
  <c r="H28" i="7"/>
  <c r="G28" i="7"/>
  <c r="F28" i="7"/>
  <c r="R26" i="7"/>
  <c r="Q25" i="7"/>
  <c r="Q15" i="7" s="1"/>
  <c r="O25" i="7"/>
  <c r="N25" i="7"/>
  <c r="N15" i="7" s="1"/>
  <c r="N14" i="7" s="1"/>
  <c r="N13" i="7" s="1"/>
  <c r="M25" i="7"/>
  <c r="M15" i="7" s="1"/>
  <c r="M14" i="7" s="1"/>
  <c r="M13" i="7" s="1"/>
  <c r="K25" i="7"/>
  <c r="J25" i="7"/>
  <c r="J15" i="7" s="1"/>
  <c r="J14" i="7" s="1"/>
  <c r="J13" i="7" s="1"/>
  <c r="I25" i="7"/>
  <c r="I15" i="7" s="1"/>
  <c r="I14" i="7" s="1"/>
  <c r="I13" i="7" s="1"/>
  <c r="G25" i="7"/>
  <c r="F25" i="7"/>
  <c r="R23" i="7"/>
  <c r="Q23" i="7"/>
  <c r="P23" i="7"/>
  <c r="O23" i="7"/>
  <c r="N23" i="7"/>
  <c r="M23" i="7"/>
  <c r="L23" i="7"/>
  <c r="K23" i="7"/>
  <c r="J23" i="7"/>
  <c r="I23" i="7"/>
  <c r="H23" i="7"/>
  <c r="G23" i="7"/>
  <c r="F23" i="7"/>
  <c r="R22" i="7"/>
  <c r="R21" i="7"/>
  <c r="R20" i="7"/>
  <c r="R19" i="7"/>
  <c r="R18" i="7" s="1"/>
  <c r="Q18" i="7"/>
  <c r="P18" i="7"/>
  <c r="O18" i="7"/>
  <c r="O15" i="7" s="1"/>
  <c r="N18" i="7"/>
  <c r="M18" i="7"/>
  <c r="L18" i="7"/>
  <c r="K18" i="7"/>
  <c r="K15" i="7" s="1"/>
  <c r="J18" i="7"/>
  <c r="I18" i="7"/>
  <c r="H18" i="7"/>
  <c r="G18" i="7"/>
  <c r="G15" i="7" s="1"/>
  <c r="F18" i="7"/>
  <c r="R16" i="7"/>
  <c r="Q16" i="7"/>
  <c r="P16" i="7"/>
  <c r="O16" i="7"/>
  <c r="N16" i="7"/>
  <c r="M16" i="7"/>
  <c r="L16" i="7"/>
  <c r="K16" i="7"/>
  <c r="J16" i="7"/>
  <c r="I16" i="7"/>
  <c r="H16" i="7"/>
  <c r="G16" i="7"/>
  <c r="F16" i="7"/>
  <c r="F15" i="7"/>
  <c r="G47" i="14"/>
  <c r="G46" i="14"/>
  <c r="G45" i="14"/>
  <c r="G44" i="14"/>
  <c r="G43" i="14"/>
  <c r="G42" i="14"/>
  <c r="G41" i="14"/>
  <c r="G40" i="14"/>
  <c r="L14" i="5"/>
  <c r="K14" i="5" s="1"/>
  <c r="G14" i="5"/>
  <c r="F14" i="5"/>
  <c r="V52" i="3"/>
  <c r="U52" i="3"/>
  <c r="U51" i="3" s="1"/>
  <c r="T52" i="3"/>
  <c r="T51" i="3" s="1"/>
  <c r="S52" i="3"/>
  <c r="Q52" i="3"/>
  <c r="P52" i="3"/>
  <c r="P51" i="3" s="1"/>
  <c r="O52" i="3"/>
  <c r="O51" i="3" s="1"/>
  <c r="N52" i="3"/>
  <c r="L52" i="3"/>
  <c r="K52" i="3"/>
  <c r="K51" i="3" s="1"/>
  <c r="J52" i="3"/>
  <c r="J51" i="3" s="1"/>
  <c r="V51" i="3"/>
  <c r="S51" i="3"/>
  <c r="Q51" i="3"/>
  <c r="N51" i="3"/>
  <c r="L51" i="3"/>
  <c r="V48" i="3"/>
  <c r="U48" i="3"/>
  <c r="T48" i="3"/>
  <c r="S48" i="3"/>
  <c r="Q48" i="3"/>
  <c r="P48" i="3"/>
  <c r="O48" i="3"/>
  <c r="N48" i="3"/>
  <c r="L48" i="3"/>
  <c r="K48" i="3"/>
  <c r="J48" i="3"/>
  <c r="V41" i="3"/>
  <c r="U41" i="3"/>
  <c r="T41" i="3"/>
  <c r="S41" i="3"/>
  <c r="Q41" i="3"/>
  <c r="P41" i="3"/>
  <c r="O41" i="3"/>
  <c r="N41" i="3"/>
  <c r="L41" i="3"/>
  <c r="K41" i="3"/>
  <c r="J41" i="3"/>
  <c r="V37" i="3"/>
  <c r="V30" i="3" s="1"/>
  <c r="U37" i="3"/>
  <c r="U30" i="3" s="1"/>
  <c r="T37" i="3"/>
  <c r="T30" i="3" s="1"/>
  <c r="S37" i="3"/>
  <c r="S30" i="3" s="1"/>
  <c r="Q37" i="3"/>
  <c r="Q30" i="3" s="1"/>
  <c r="P37" i="3"/>
  <c r="P30" i="3" s="1"/>
  <c r="O37" i="3"/>
  <c r="O30" i="3" s="1"/>
  <c r="N37" i="3"/>
  <c r="N30" i="3" s="1"/>
  <c r="L37" i="3"/>
  <c r="L30" i="3" s="1"/>
  <c r="K37" i="3"/>
  <c r="K30" i="3" s="1"/>
  <c r="K19" i="3" s="1"/>
  <c r="K17" i="3" s="1"/>
  <c r="K15" i="3" s="1"/>
  <c r="J37" i="3"/>
  <c r="J30" i="3" s="1"/>
  <c r="V22" i="3"/>
  <c r="U22" i="3"/>
  <c r="T22" i="3"/>
  <c r="S22" i="3"/>
  <c r="Q22" i="3"/>
  <c r="P22" i="3"/>
  <c r="N22" i="3"/>
  <c r="L22" i="3"/>
  <c r="U20" i="3" a="1"/>
  <c r="U20" i="3" s="1"/>
  <c r="T20" i="3" a="1"/>
  <c r="T20" i="3" s="1"/>
  <c r="P20" i="3" a="1"/>
  <c r="P20" i="3" s="1"/>
  <c r="O20" i="3" a="1"/>
  <c r="O20" i="3" s="1"/>
  <c r="L20" i="3"/>
  <c r="R19" i="3"/>
  <c r="R17" i="3"/>
  <c r="M17" i="3"/>
  <c r="N13" i="21" l="1"/>
  <c r="N12" i="21" s="1"/>
  <c r="N11" i="21" s="1"/>
  <c r="Q29" i="6"/>
  <c r="K13" i="21"/>
  <c r="J13" i="21"/>
  <c r="J12" i="21" s="1"/>
  <c r="J11" i="21" s="1"/>
  <c r="R32" i="21"/>
  <c r="G13" i="21"/>
  <c r="G12" i="21" s="1"/>
  <c r="G11" i="21" s="1"/>
  <c r="L19" i="3"/>
  <c r="L17" i="3" s="1"/>
  <c r="L15" i="3" s="1"/>
  <c r="F13" i="21"/>
  <c r="F12" i="21" s="1"/>
  <c r="F11" i="21" s="1"/>
  <c r="M14" i="5"/>
  <c r="N14" i="5"/>
  <c r="U19" i="3"/>
  <c r="U17" i="3" s="1"/>
  <c r="U15" i="3" s="1"/>
  <c r="R34" i="7"/>
  <c r="G14" i="7"/>
  <c r="G13" i="7" s="1"/>
  <c r="R13" i="7" s="1"/>
  <c r="K14" i="7"/>
  <c r="K13" i="7" s="1"/>
  <c r="O14" i="7"/>
  <c r="O13" i="7" s="1"/>
  <c r="Q14" i="7"/>
  <c r="Q13" i="7" s="1"/>
  <c r="Q32" i="6"/>
  <c r="O12" i="6"/>
  <c r="O11" i="6" s="1"/>
  <c r="F12" i="6"/>
  <c r="F11" i="6" s="1"/>
  <c r="N12" i="6"/>
  <c r="N11" i="6" s="1"/>
  <c r="G12" i="6"/>
  <c r="G11" i="6" s="1"/>
  <c r="J12" i="6"/>
  <c r="J11" i="6" s="1"/>
  <c r="Q23" i="6"/>
  <c r="H15" i="7"/>
  <c r="H14" i="7" s="1"/>
  <c r="H13" i="7" s="1"/>
  <c r="L15" i="7"/>
  <c r="L14" i="7" s="1"/>
  <c r="L13" i="7" s="1"/>
  <c r="P15" i="7"/>
  <c r="P14" i="7" s="1"/>
  <c r="P13" i="7" s="1"/>
  <c r="F14" i="7"/>
  <c r="F13" i="7" s="1"/>
  <c r="H13" i="6"/>
  <c r="H12" i="6" s="1"/>
  <c r="H11" i="6" s="1"/>
  <c r="L13" i="6"/>
  <c r="L12" i="6" s="1"/>
  <c r="L11" i="6" s="1"/>
  <c r="P13" i="6"/>
  <c r="P12" i="6" s="1"/>
  <c r="P11" i="6" s="1"/>
  <c r="E12" i="6"/>
  <c r="K12" i="21"/>
  <c r="K11" i="21" s="1"/>
  <c r="R37" i="21"/>
  <c r="O12" i="21"/>
  <c r="O11" i="21" s="1"/>
  <c r="I13" i="21"/>
  <c r="I12" i="21" s="1"/>
  <c r="I11" i="21" s="1"/>
  <c r="M13" i="21"/>
  <c r="M12" i="21" s="1"/>
  <c r="M11" i="21" s="1"/>
  <c r="Q13" i="21"/>
  <c r="H13" i="21"/>
  <c r="H12" i="21" s="1"/>
  <c r="H11" i="21" s="1"/>
  <c r="L13" i="21"/>
  <c r="L12" i="21" s="1"/>
  <c r="L11" i="21" s="1"/>
  <c r="P13" i="21"/>
  <c r="P12" i="21" s="1"/>
  <c r="P11" i="21" s="1"/>
  <c r="R25" i="21"/>
  <c r="I14" i="5"/>
  <c r="Q36" i="21"/>
  <c r="R36" i="21" s="1"/>
  <c r="R17" i="21"/>
  <c r="Q19" i="3"/>
  <c r="Q17" i="3" s="1"/>
  <c r="Q15" i="3" s="1"/>
  <c r="V19" i="3"/>
  <c r="V17" i="3" s="1"/>
  <c r="V15" i="3" s="1"/>
  <c r="T19" i="3"/>
  <c r="T17" i="3" s="1"/>
  <c r="T15" i="3" s="1"/>
  <c r="P19" i="3"/>
  <c r="P17" i="3" s="1"/>
  <c r="P15" i="3" s="1"/>
  <c r="O19" i="3"/>
  <c r="O17" i="3" s="1"/>
  <c r="O15" i="3" s="1"/>
  <c r="N19" i="3"/>
  <c r="N17" i="3" s="1"/>
  <c r="N15" i="3" s="1"/>
  <c r="S19" i="3"/>
  <c r="S17" i="3" s="1"/>
  <c r="S15" i="3" s="1"/>
  <c r="R13" i="21" l="1"/>
  <c r="Q13" i="6"/>
  <c r="R14" i="7"/>
  <c r="R15" i="7"/>
  <c r="Q12" i="6"/>
  <c r="E11" i="6"/>
  <c r="Q11" i="6" s="1"/>
  <c r="R11" i="6" s="1"/>
  <c r="Q12" i="21"/>
  <c r="R12" i="21" l="1"/>
  <c r="Q11" i="21"/>
  <c r="R11" i="21" s="1"/>
  <c r="S11" i="21" s="1"/>
</calcChain>
</file>

<file path=xl/sharedStrings.xml><?xml version="1.0" encoding="utf-8"?>
<sst xmlns="http://schemas.openxmlformats.org/spreadsheetml/2006/main" count="347" uniqueCount="149">
  <si>
    <t>Enero</t>
  </si>
  <si>
    <t>Febrero</t>
  </si>
  <si>
    <t>Marzo</t>
  </si>
  <si>
    <t>Abril</t>
  </si>
  <si>
    <t>Mayo</t>
  </si>
  <si>
    <t>Junio</t>
  </si>
  <si>
    <t>Julio</t>
  </si>
  <si>
    <t>Agosto</t>
  </si>
  <si>
    <t>Septiembre</t>
  </si>
  <si>
    <t>Octubre</t>
  </si>
  <si>
    <t>Noviembre</t>
  </si>
  <si>
    <t>Diciembre</t>
  </si>
  <si>
    <t>Ene-dic</t>
  </si>
  <si>
    <t>INGRESOS PROPIOS</t>
  </si>
  <si>
    <t>Venta de Bienes</t>
  </si>
  <si>
    <t>Venta de Servicios</t>
  </si>
  <si>
    <t>Venta de Inversiones</t>
  </si>
  <si>
    <t>Ingresos Diversos</t>
  </si>
  <si>
    <t xml:space="preserve">Corrientes </t>
  </si>
  <si>
    <t>Operación</t>
  </si>
  <si>
    <t>Intereses de la deuda</t>
  </si>
  <si>
    <t>Capital</t>
  </si>
  <si>
    <t>Amortización deuda</t>
  </si>
  <si>
    <t>FINANCIAMIENTO NETO</t>
  </si>
  <si>
    <t>Colocación</t>
  </si>
  <si>
    <t>Amortización</t>
  </si>
  <si>
    <t>Operaciones Ajenas ( Netas )</t>
  </si>
  <si>
    <t>PROGRAMA VS RECAUDACIÓN</t>
  </si>
  <si>
    <t>(PESOS)</t>
  </si>
  <si>
    <t>CONCEPTO</t>
  </si>
  <si>
    <t>Operaciones Ajenas (netas)</t>
  </si>
  <si>
    <t xml:space="preserve">Por cuenta de terceros </t>
  </si>
  <si>
    <t xml:space="preserve">Por erogaciones recuperables </t>
  </si>
  <si>
    <t>Corrientes</t>
  </si>
  <si>
    <t xml:space="preserve">Colocación </t>
  </si>
  <si>
    <t>Variación Ingreso Real vs. Suma del Gasto</t>
  </si>
  <si>
    <t>Variación</t>
  </si>
  <si>
    <t>Gasto Corriente</t>
  </si>
  <si>
    <t>%</t>
  </si>
  <si>
    <t>Suma del Gasto</t>
  </si>
  <si>
    <t>$</t>
  </si>
  <si>
    <t>APORTACIONES</t>
  </si>
  <si>
    <t>TRANSFERENCIAS</t>
  </si>
  <si>
    <t>NOTA: El formato es indicativo no limitativo, por lo que en caso de requerir más espacios, las entidades deberán elaborarlo en la misma presentación y con las mismas características.</t>
  </si>
  <si>
    <t xml:space="preserve">         En caso de no contemplar todos los rubros señalados se pueden eliminar renglones sobrantes o inutilizados.</t>
  </si>
  <si>
    <t xml:space="preserve">Programado al mes </t>
  </si>
  <si>
    <t>Ingreso Real</t>
  </si>
  <si>
    <t>Gasto de Capital</t>
  </si>
  <si>
    <t>VS.</t>
  </si>
  <si>
    <t>ABSOLUTA</t>
  </si>
  <si>
    <t>Programa</t>
  </si>
  <si>
    <t>NOTA: El formato es indicativo no limitativo, por lo que en caso de requerir más espacios para el detalle, las entidades deberán elaborarlo en la misma presentación y con las mismas características.</t>
  </si>
  <si>
    <t>VENTA DE BIENES</t>
  </si>
  <si>
    <t>VENTA DE SERVICIOS</t>
  </si>
  <si>
    <t>CORRIENTES</t>
  </si>
  <si>
    <t>CAPITAL</t>
  </si>
  <si>
    <t>SPF-A01</t>
  </si>
  <si>
    <t>SPF-A02</t>
  </si>
  <si>
    <t>SPF-A03</t>
  </si>
  <si>
    <t>SPF-C02</t>
  </si>
  <si>
    <t>Entidad</t>
  </si>
  <si>
    <t>Remanente local</t>
  </si>
  <si>
    <t>Remanente Federal</t>
  </si>
  <si>
    <t>Amortización de la deuda</t>
  </si>
  <si>
    <t>REL. NOM. %</t>
  </si>
  <si>
    <t>SPF-C01</t>
  </si>
  <si>
    <t>SPF-01</t>
  </si>
  <si>
    <t>Remanente de ejercicios anteriores</t>
  </si>
  <si>
    <t xml:space="preserve">     Remanente local</t>
  </si>
  <si>
    <t xml:space="preserve">     Remanente Federal</t>
  </si>
  <si>
    <t>OBTENIDO 2012</t>
  </si>
  <si>
    <t>PROG. ORIGINAL</t>
  </si>
  <si>
    <t>EXPLICACIÓN A LAS VARIACIONES</t>
  </si>
  <si>
    <t>ORGANISMO Ó EMPRESA:</t>
  </si>
  <si>
    <t>Programa vs Recaudación</t>
  </si>
  <si>
    <t>(Pesos)</t>
  </si>
  <si>
    <t>Gobierno del Distrito Federal</t>
  </si>
  <si>
    <t>Mensual</t>
  </si>
  <si>
    <t>Pesos</t>
  </si>
  <si>
    <t>Anual</t>
  </si>
  <si>
    <t>Acumulado en el periodo</t>
  </si>
  <si>
    <t>Concepto</t>
  </si>
  <si>
    <t>Obtenido</t>
  </si>
  <si>
    <t>Programa Original</t>
  </si>
  <si>
    <t>Programa Modificado</t>
  </si>
  <si>
    <t>Programado</t>
  </si>
  <si>
    <t>Original</t>
  </si>
  <si>
    <t>Modificado</t>
  </si>
  <si>
    <t>Importe</t>
  </si>
  <si>
    <t>Total de Ingresos</t>
  </si>
  <si>
    <t>Ingresos Ordinarios</t>
  </si>
  <si>
    <t>Ingresos Propios</t>
  </si>
  <si>
    <t>Transferencias del Gobierno Federal</t>
  </si>
  <si>
    <t>Ingresos Extraordinarios</t>
  </si>
  <si>
    <t>Financiamiento Neto</t>
  </si>
  <si>
    <t>Remanente de Ejercicios Anteriores</t>
  </si>
  <si>
    <t>Aplicación de los Ingresos Propios</t>
  </si>
  <si>
    <t>Transferencias del Gobierno del Distrito Federal</t>
  </si>
  <si>
    <t>Total</t>
  </si>
  <si>
    <t>Autorizó: ___________________________________</t>
  </si>
  <si>
    <t>Observaciones:</t>
  </si>
  <si>
    <t>Por erogaciones recuperables</t>
  </si>
  <si>
    <t>Por cuenta de terceros</t>
  </si>
  <si>
    <t>Aportaciones del GDF</t>
  </si>
  <si>
    <t>OBTENIDO 2013</t>
  </si>
  <si>
    <t>Mes que se Reporta:</t>
  </si>
  <si>
    <t>Intereses Cobrados</t>
  </si>
  <si>
    <t>Comisiones Cobradas</t>
  </si>
  <si>
    <t>Cuotas de Cobranza</t>
  </si>
  <si>
    <t>Otros Ingresos</t>
  </si>
  <si>
    <t>Recuperación de Carteras Propias.</t>
  </si>
  <si>
    <t xml:space="preserve">Otros Ingresos </t>
  </si>
  <si>
    <t>Entidad: 09 PF RC FIDEICOMISO DE RECUPERACIÓN CREDITICIA DEL DISTRITO FEDERAL FIDERE III</t>
  </si>
  <si>
    <t>Entidad: 09PFRC FIDEICOMISO DE RECUPERACIÓN CREDITICIA DEL DISTRITO FEDERAL FIDERE III</t>
  </si>
  <si>
    <t>09PFRC FIDEICOMISO DE RECUPERACIÓN CREDITICIA DEL DISTRITO FEDERAL FIDERE III</t>
  </si>
  <si>
    <t>Nombre: C.P. CECILIA MENDOZA FRIAS</t>
  </si>
  <si>
    <t>Nombre: LIC. MARIA YSAURA MORENO ALAMINA</t>
  </si>
  <si>
    <t>Cargo: DIRECTORA GENERAL DEL FIDERE III</t>
  </si>
  <si>
    <t>C.P. CECILIA MENDOZA FRIAS</t>
  </si>
  <si>
    <t>LIC. MARIA YSAURA MORNO ALAMANINA</t>
  </si>
  <si>
    <t>DIRECTORA GENERAL DEL FIDERE III</t>
  </si>
  <si>
    <t>LIC. MARIA ADRIANA PIMENTEL PELÁEZ</t>
  </si>
  <si>
    <t>GERENTE DE ADMINISTRACIÓN Y FINANZAS</t>
  </si>
  <si>
    <t>Elaboró : ________________________________________</t>
  </si>
  <si>
    <t xml:space="preserve">                         SUBGERENTE DE FINANZAS Y CONTROL </t>
  </si>
  <si>
    <t>Revisó : ________________________________________</t>
  </si>
  <si>
    <t>Elaboró:</t>
  </si>
  <si>
    <t xml:space="preserve">Cargo: SUBGERENTE DE FINANZAS Y CONTROL 
</t>
  </si>
  <si>
    <t>Revisó : ____________________________________________________</t>
  </si>
  <si>
    <t>Informe Analítico de Ingresos Totales 2014</t>
  </si>
  <si>
    <t>Informe de Aplicación de los Ingresos Propios 2014</t>
  </si>
  <si>
    <t>CUADRO DE EXPLICACIÓN DE LAS VARIACIONES 2014</t>
  </si>
  <si>
    <t>Calendario Original de Ingresos Propios 2014</t>
  </si>
  <si>
    <t>Calendario Modificado de Ingresos 2014</t>
  </si>
  <si>
    <t>Ingresos Obtenidos 2014</t>
  </si>
  <si>
    <t>OBTENIDO 2014</t>
  </si>
  <si>
    <t>CIFRAS AL MES DE:</t>
  </si>
  <si>
    <t>VARIACIÓN 2014</t>
  </si>
  <si>
    <t>Recaudado en el ejercicio anterior</t>
  </si>
  <si>
    <t>INGRESOS DIVERSOS</t>
  </si>
  <si>
    <t>N/A</t>
  </si>
  <si>
    <t>SEPTIEMBRE</t>
  </si>
  <si>
    <t xml:space="preserve">Se tiene una variación de $375,001.00 siendo superior en un 11.11% al año anterior por los recursos autorizados como apoyo al gasto corriente y   para fortalecer el fondo colateral de garantía, siendo solamente la participación de este fideicomiso como el ente encargado de dar seguimiento e instrumentar el convenio de Colaboración para Apoyar a los Acreditados Finales del Programa FOVI DDF (Banamex Banorte), firmado el día 27 de noviembre de 2006, entre la Sociedad Hipotecaria Federal, S.N.C. y el Gobierno del Distrito Federal, con el objeto reducir el riesgo de afectación de la garantía otorgada por el entonces Departamento del Distrito Federal.  </t>
  </si>
  <si>
    <t>Acumulado al mes de: SEPTIEMBRE</t>
  </si>
  <si>
    <t>ACUMULADO AL MES DE: SEPTIEMBRE</t>
  </si>
  <si>
    <t xml:space="preserve">La mayor recaudación por $594,799.63 siendo superior del 10.56%,  son por el reconocimiento de nuestros remanentes de ejercicios anteriores por $940,000.00, menos $345,200.37 por una menor recuperación de las carteras propias Renovación Habitación Popular( R.H.P)., Fondo de Desarrollo Económico Cartera Mypes Locales y Federales,  Fondo para la Consolidación de la Micro Empresa (Focomi Mypes) ,  Cartera FONDECO D.F. propiedad de FIDERE,  aun con  las acciones de cobranza judicial, como recordatorios de pago, llamadas telefónicas, etc. </t>
  </si>
  <si>
    <t>Se tiene una menor  recaudación por  $6,324,602.32  siendo inferior en un 50.38% , por la obtención de menores recursos en la recuperación de las carteras propias por $486,982.32 Renovación Habitación Popular( R.H.P)., Fondo de Desarrollo Económico Cartera Mypes Locales y Federales,  Fondo para la Consolidación de la Micro Empresa (Focomi Mypes) ,  Cartera FONDECO D.F. propiedad de FIDERE,  aun con  las acciones de cobranza judicial, como recordatorios de pago, llamadas telefónicas, etc. Así como una menor utilización de nuestros remanentes de ejercicios anteriores por $5,837,620.00 como apoyo al gasto de operación en comparación al ejercicio anterior .</t>
  </si>
  <si>
    <t>Se obtuvieron menores ingresos en venta de servicios por $6,307,287.24  siendo inferior en un 13.32% por una menor recaudación a lo esperado en los intereses que dan las instituciones bancarias por la inversión sobre la recuperación de las carteras administradas, por la baja tasa de intereses y por una menor recuperación en las carteras gubernamentales,  por el abatimiento de la cartera administrada  por  los finiquitos de los créditos que realizan los acreditados en forma anticipada al vencimiento del plazo,  repercutiendo en las comisiones y un menor número de altas por parte del Instituto de Vivienda del D.F. (INVI)</t>
  </si>
  <si>
    <t>Se tiene una variación  inferior de   $1,052,000.00  que representa el 2.50% ,  por una captación menor de recursos en las comisiones y cuotas de cobranza, en comparación del ejercicio anterior. Por el abatimiento de la cartera administrada  por  los finiquitos de los créditos que realizan los acreditados en forma anticipada al vencimiento del plazo y un menor número de altas por parte del Instituto de Vivienda del D.F. (INVI)</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</si>
</sst>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0.00;[Red]\(#,##0.00\)"/>
    <numFmt numFmtId="167" formatCode="#,##0.0_);[Red]\(#,##0.0\)"/>
    <numFmt numFmtId="168" formatCode="#,##0.00_);[Red]\(#,##0.00\)"/>
    <numFmt numFmtId="169" formatCode="_(* #,##0.00_);_(* \(#,##0.00\);_(* &quot;-&quot;??_);_(@_)"/>
  </numFmts>
  <fonts count="44">
    <font>
      <sz val="10"/>
      <name val="Arial"/>
    </font>
    <font>
      <sz val="10"/>
      <name val="Arial"/>
      <family val="2"/>
    </font>
    <font>
      <sz val="14"/>
      <name val="MS Sans Serif"/>
      <family val="2"/>
    </font>
    <font>
      <sz val="10"/>
      <name val="MS Sans Serif"/>
      <family val="2"/>
    </font>
    <font>
      <sz val="10"/>
      <name val="Times New Roman"/>
      <family val="1"/>
    </font>
    <font>
      <sz val="11"/>
      <name val="Arialf"/>
    </font>
    <font>
      <b/>
      <sz val="11"/>
      <color rgb="FF000000"/>
      <name val="Verdana"/>
      <family val="2"/>
    </font>
    <font>
      <b/>
      <sz val="12"/>
      <color rgb="FF000000"/>
      <name val="Verdana"/>
      <family val="2"/>
    </font>
    <font>
      <sz val="10"/>
      <name val="Verdana"/>
      <family val="2"/>
    </font>
    <font>
      <sz val="18"/>
      <name val="Verdana"/>
      <family val="2"/>
    </font>
    <font>
      <b/>
      <sz val="12"/>
      <name val="Verdana"/>
      <family val="2"/>
    </font>
    <font>
      <b/>
      <sz val="11"/>
      <name val="Verdana"/>
      <family val="2"/>
    </font>
    <font>
      <sz val="11"/>
      <name val="Verdana"/>
      <family val="2"/>
    </font>
    <font>
      <b/>
      <sz val="8"/>
      <name val="Verdana"/>
      <family val="2"/>
    </font>
    <font>
      <b/>
      <sz val="10"/>
      <name val="Verdana"/>
      <family val="2"/>
    </font>
    <font>
      <b/>
      <sz val="16"/>
      <name val="Verdana"/>
      <family val="2"/>
    </font>
    <font>
      <sz val="7"/>
      <name val="Verdana"/>
      <family val="2"/>
    </font>
    <font>
      <sz val="9"/>
      <name val="Verdana"/>
      <family val="2"/>
    </font>
    <font>
      <sz val="8"/>
      <name val="Verdana"/>
      <family val="2"/>
    </font>
    <font>
      <b/>
      <sz val="9"/>
      <name val="Verdana"/>
      <family val="2"/>
    </font>
    <font>
      <b/>
      <sz val="20"/>
      <name val="Verdana"/>
      <family val="2"/>
    </font>
    <font>
      <sz val="12"/>
      <name val="Verdana"/>
      <family val="2"/>
    </font>
    <font>
      <b/>
      <sz val="14"/>
      <name val="Verdana"/>
      <family val="2"/>
    </font>
    <font>
      <b/>
      <sz val="17"/>
      <name val="Verdana"/>
      <family val="2"/>
    </font>
    <font>
      <sz val="14"/>
      <name val="Verdana"/>
      <family val="2"/>
    </font>
    <font>
      <sz val="9"/>
      <color theme="0" tint="-0.34998626667073579"/>
      <name val="Verdana"/>
      <family val="2"/>
    </font>
    <font>
      <sz val="10"/>
      <color theme="0" tint="-0.34998626667073579"/>
      <name val="Verdana"/>
      <family val="2"/>
    </font>
    <font>
      <b/>
      <sz val="10"/>
      <color theme="0" tint="-0.34998626667073579"/>
      <name val="Verdana"/>
      <family val="2"/>
    </font>
    <font>
      <sz val="10"/>
      <name val="Arial"/>
      <family val="2"/>
    </font>
    <font>
      <sz val="9"/>
      <name val="Arial"/>
      <family val="2"/>
    </font>
    <font>
      <b/>
      <sz val="12"/>
      <name val="Arial"/>
      <family val="2"/>
    </font>
    <font>
      <b/>
      <sz val="10"/>
      <name val="Arial"/>
      <family val="2"/>
    </font>
    <font>
      <sz val="12"/>
      <name val="Arial"/>
      <family val="2"/>
    </font>
    <font>
      <b/>
      <sz val="10"/>
      <name val="Tahoma"/>
      <family val="2"/>
    </font>
    <font>
      <b/>
      <sz val="11"/>
      <color rgb="FF000000"/>
      <name val="Calibri"/>
      <family val="2"/>
    </font>
    <font>
      <b/>
      <sz val="9"/>
      <color rgb="FF000000"/>
      <name val="Verdana"/>
      <family val="2"/>
    </font>
    <font>
      <sz val="9"/>
      <color rgb="FF000000"/>
      <name val="Verdana"/>
      <family val="2"/>
    </font>
    <font>
      <b/>
      <sz val="10"/>
      <color rgb="FF000000"/>
      <name val="Arial"/>
      <family val="2"/>
    </font>
    <font>
      <b/>
      <sz val="12"/>
      <name val="Gotham"/>
      <family val="3"/>
    </font>
    <font>
      <sz val="12"/>
      <name val="Gotham"/>
      <family val="3"/>
    </font>
    <font>
      <b/>
      <sz val="11"/>
      <name val="Gotham"/>
      <family val="3"/>
    </font>
    <font>
      <sz val="11"/>
      <name val="Gotham"/>
      <family val="3"/>
    </font>
    <font>
      <b/>
      <sz val="14"/>
      <name val="Gotham"/>
      <family val="3"/>
    </font>
    <font>
      <b/>
      <sz val="24"/>
      <name val="Gotham"/>
      <family val="3"/>
    </font>
  </fonts>
  <fills count="6">
    <fill>
      <patternFill patternType="none"/>
    </fill>
    <fill>
      <patternFill patternType="gray125"/>
    </fill>
    <fill>
      <patternFill patternType="solid">
        <fgColor rgb="FF75A729"/>
        <bgColor indexed="64"/>
      </patternFill>
    </fill>
    <fill>
      <patternFill patternType="solid">
        <fgColor theme="0"/>
        <bgColor indexed="64"/>
      </patternFill>
    </fill>
    <fill>
      <patternFill patternType="solid">
        <fgColor rgb="FFF8D628"/>
        <bgColor indexed="64"/>
      </patternFill>
    </fill>
    <fill>
      <patternFill patternType="solid">
        <fgColor rgb="FFCCCCCC"/>
        <bgColor indexed="64"/>
      </patternFill>
    </fill>
  </fills>
  <borders count="73">
    <border>
      <left/>
      <right/>
      <top/>
      <bottom/>
      <diagonal/>
    </border>
    <border>
      <left/>
      <right/>
      <top style="double">
        <color indexed="9"/>
      </top>
      <bottom style="double">
        <color indexed="9"/>
      </bottom>
      <diagonal/>
    </border>
    <border>
      <left/>
      <right/>
      <top style="thin">
        <color indexed="64"/>
      </top>
      <bottom/>
      <diagonal/>
    </border>
    <border>
      <left style="thin">
        <color indexed="64"/>
      </left>
      <right/>
      <top style="thin">
        <color indexed="64"/>
      </top>
      <bottom style="thin">
        <color indexed="9"/>
      </bottom>
      <diagonal/>
    </border>
    <border>
      <left style="thin">
        <color indexed="9"/>
      </left>
      <right/>
      <top style="thin">
        <color indexed="9"/>
      </top>
      <bottom style="thin">
        <color indexed="9"/>
      </bottom>
      <diagonal/>
    </border>
    <border>
      <left style="thin">
        <color indexed="9"/>
      </left>
      <right/>
      <top/>
      <bottom style="thin">
        <color indexed="64"/>
      </bottom>
      <diagonal/>
    </border>
    <border>
      <left style="thin">
        <color indexed="9"/>
      </left>
      <right style="thin">
        <color indexed="9"/>
      </right>
      <top style="thin">
        <color indexed="9"/>
      </top>
      <bottom style="thin">
        <color indexed="64"/>
      </bottom>
      <diagonal/>
    </border>
    <border>
      <left style="thin">
        <color indexed="9"/>
      </left>
      <right/>
      <top style="thin">
        <color indexed="9"/>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9"/>
      </left>
      <right style="thin">
        <color indexed="64"/>
      </right>
      <top style="thin">
        <color indexed="9"/>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thin">
        <color indexed="64"/>
      </right>
      <top style="medium">
        <color indexed="64"/>
      </top>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right/>
      <top/>
      <bottom style="double">
        <color indexed="9"/>
      </bottom>
      <diagonal/>
    </border>
    <border>
      <left/>
      <right/>
      <top style="thin">
        <color indexed="9"/>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double">
        <color indexed="64"/>
      </bottom>
      <diagonal/>
    </border>
    <border>
      <left/>
      <right style="thin">
        <color indexed="64"/>
      </right>
      <top/>
      <bottom/>
      <diagonal/>
    </border>
    <border>
      <left style="thin">
        <color indexed="9"/>
      </left>
      <right/>
      <top style="thin">
        <color indexed="64"/>
      </top>
      <bottom style="thin">
        <color indexed="9"/>
      </bottom>
      <diagonal/>
    </border>
    <border>
      <left/>
      <right style="thin">
        <color indexed="64"/>
      </right>
      <top style="thin">
        <color indexed="64"/>
      </top>
      <bottom style="thin">
        <color indexed="9"/>
      </bottom>
      <diagonal/>
    </border>
    <border>
      <left style="thin">
        <color indexed="9"/>
      </left>
      <right style="thin">
        <color indexed="64"/>
      </right>
      <top style="thin">
        <color indexed="9"/>
      </top>
      <bottom/>
      <diagonal/>
    </border>
    <border>
      <left style="thin">
        <color indexed="9"/>
      </left>
      <right style="thin">
        <color indexed="64"/>
      </right>
      <top/>
      <bottom style="thin">
        <color indexed="64"/>
      </bottom>
      <diagonal/>
    </border>
    <border>
      <left/>
      <right/>
      <top style="thin">
        <color indexed="64"/>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64"/>
      </right>
      <top style="thin">
        <color indexed="9"/>
      </top>
      <bottom style="thin">
        <color indexed="9"/>
      </bottom>
      <diagonal/>
    </border>
    <border>
      <left style="thin">
        <color indexed="9"/>
      </left>
      <right style="thin">
        <color indexed="9"/>
      </right>
      <top style="thin">
        <color indexed="64"/>
      </top>
      <bottom style="thin">
        <color indexed="9"/>
      </bottom>
      <diagonal/>
    </border>
    <border>
      <left style="thin">
        <color indexed="9"/>
      </left>
      <right style="thin">
        <color indexed="64"/>
      </right>
      <top style="thin">
        <color indexed="64"/>
      </top>
      <bottom style="thin">
        <color indexed="9"/>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right/>
      <top style="medium">
        <color indexed="64"/>
      </top>
      <bottom/>
      <diagonal/>
    </border>
    <border>
      <left/>
      <right/>
      <top style="double">
        <color indexed="9"/>
      </top>
      <bottom/>
      <diagonal/>
    </border>
    <border>
      <left style="thin">
        <color indexed="64"/>
      </left>
      <right style="thin">
        <color indexed="64"/>
      </right>
      <top style="medium">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9"/>
      </right>
      <top style="thin">
        <color indexed="9"/>
      </top>
      <bottom/>
      <diagonal/>
    </border>
    <border>
      <left style="thin">
        <color indexed="64"/>
      </left>
      <right style="thin">
        <color indexed="9"/>
      </right>
      <top/>
      <bottom style="thin">
        <color indexed="64"/>
      </bottom>
      <diagonal/>
    </border>
    <border>
      <left/>
      <right style="thin">
        <color indexed="9"/>
      </right>
      <top style="thin">
        <color indexed="9"/>
      </top>
      <bottom style="thin">
        <color indexed="9"/>
      </bottom>
      <diagonal/>
    </border>
    <border>
      <left/>
      <right style="thin">
        <color indexed="64"/>
      </right>
      <top/>
      <bottom style="thin">
        <color indexed="64"/>
      </bottom>
      <diagonal/>
    </border>
    <border>
      <left style="thin">
        <color indexed="64"/>
      </left>
      <right style="thin">
        <color indexed="64"/>
      </right>
      <top style="thin">
        <color indexed="9"/>
      </top>
      <bottom/>
      <diagonal/>
    </border>
    <border>
      <left/>
      <right style="thin">
        <color indexed="9"/>
      </right>
      <top style="thin">
        <color indexed="9"/>
      </top>
      <bottom/>
      <diagonal/>
    </border>
    <border>
      <left/>
      <right style="thin">
        <color indexed="9"/>
      </right>
      <top/>
      <bottom style="thin">
        <color indexed="64"/>
      </bottom>
      <diagonal/>
    </border>
    <border>
      <left style="thin">
        <color indexed="64"/>
      </left>
      <right style="thin">
        <color indexed="9"/>
      </right>
      <top style="thin">
        <color indexed="64"/>
      </top>
      <bottom style="thin">
        <color indexed="9"/>
      </bottom>
      <diagonal/>
    </border>
    <border>
      <left/>
      <right style="thin">
        <color indexed="9"/>
      </right>
      <top style="thin">
        <color indexed="64"/>
      </top>
      <bottom style="thin">
        <color indexed="9"/>
      </bottom>
      <diagonal/>
    </border>
    <border>
      <left style="thin">
        <color indexed="64"/>
      </left>
      <right style="thin">
        <color indexed="9"/>
      </right>
      <top style="thin">
        <color indexed="9"/>
      </top>
      <bottom style="thin">
        <color indexed="9"/>
      </bottom>
      <diagonal/>
    </border>
    <border>
      <left style="thin">
        <color indexed="64"/>
      </left>
      <right style="thin">
        <color indexed="9"/>
      </right>
      <top style="thin">
        <color indexed="9"/>
      </top>
      <bottom style="thin">
        <color indexed="64"/>
      </bottom>
      <diagonal/>
    </border>
    <border>
      <left/>
      <right style="thin">
        <color indexed="9"/>
      </right>
      <top style="thin">
        <color indexed="9"/>
      </top>
      <bottom style="thin">
        <color indexed="64"/>
      </bottom>
      <diagonal/>
    </border>
    <border>
      <left/>
      <right style="thin">
        <color indexed="64"/>
      </right>
      <top style="double">
        <color indexed="64"/>
      </top>
      <bottom style="thin">
        <color indexed="64"/>
      </bottom>
      <diagonal/>
    </border>
    <border>
      <left/>
      <right style="thin">
        <color indexed="64"/>
      </right>
      <top style="medium">
        <color indexed="64"/>
      </top>
      <bottom style="thin">
        <color indexed="64"/>
      </bottom>
      <diagonal/>
    </border>
  </borders>
  <cellStyleXfs count="9">
    <xf numFmtId="0" fontId="0" fillId="0" borderId="0"/>
    <xf numFmtId="0" fontId="1" fillId="0" borderId="0"/>
    <xf numFmtId="0" fontId="4" fillId="0" borderId="0"/>
    <xf numFmtId="0" fontId="4" fillId="0" borderId="0"/>
    <xf numFmtId="43" fontId="28" fillId="0" borderId="0" applyFont="0" applyFill="0" applyBorder="0" applyAlignment="0" applyProtection="0"/>
    <xf numFmtId="0" fontId="1" fillId="0" borderId="0"/>
    <xf numFmtId="0" fontId="1" fillId="0" borderId="0"/>
    <xf numFmtId="0" fontId="1" fillId="0" borderId="0"/>
    <xf numFmtId="169" fontId="1" fillId="0" borderId="0" applyFont="0" applyFill="0" applyBorder="0" applyAlignment="0" applyProtection="0"/>
  </cellStyleXfs>
  <cellXfs count="347">
    <xf numFmtId="0" fontId="0" fillId="0" borderId="0" xfId="0"/>
    <xf numFmtId="0" fontId="8" fillId="0" borderId="0" xfId="0" applyFont="1"/>
    <xf numFmtId="0" fontId="10" fillId="0" borderId="0" xfId="0" applyFont="1"/>
    <xf numFmtId="0" fontId="10" fillId="0" borderId="0" xfId="0" applyFont="1" applyAlignment="1">
      <alignment horizontal="left" vertical="center"/>
    </xf>
    <xf numFmtId="0" fontId="12" fillId="0" borderId="0" xfId="0" applyFont="1"/>
    <xf numFmtId="0" fontId="12" fillId="0" borderId="0" xfId="0" applyFont="1" applyAlignment="1">
      <alignment vertical="center"/>
    </xf>
    <xf numFmtId="40" fontId="11" fillId="0" borderId="14" xfId="0" applyNumberFormat="1" applyFont="1" applyBorder="1" applyAlignment="1">
      <alignment horizontal="right" vertical="center"/>
    </xf>
    <xf numFmtId="4" fontId="11" fillId="0" borderId="13" xfId="0" applyNumberFormat="1" applyFont="1" applyBorder="1" applyAlignment="1">
      <alignment vertical="center"/>
    </xf>
    <xf numFmtId="2" fontId="11" fillId="0" borderId="12" xfId="0" applyNumberFormat="1" applyFont="1" applyBorder="1" applyAlignment="1">
      <alignment horizontal="right" vertical="center"/>
    </xf>
    <xf numFmtId="2" fontId="11" fillId="0" borderId="15" xfId="0" applyNumberFormat="1" applyFont="1" applyBorder="1" applyAlignment="1">
      <alignment horizontal="right" vertical="center"/>
    </xf>
    <xf numFmtId="2" fontId="11" fillId="0" borderId="10" xfId="0" applyNumberFormat="1" applyFont="1" applyBorder="1" applyAlignment="1">
      <alignment horizontal="right" vertical="center"/>
    </xf>
    <xf numFmtId="0" fontId="11" fillId="0" borderId="0" xfId="0" applyFont="1" applyBorder="1"/>
    <xf numFmtId="165" fontId="11" fillId="0" borderId="0" xfId="0" applyNumberFormat="1" applyFont="1" applyBorder="1"/>
    <xf numFmtId="40" fontId="11" fillId="0" borderId="0" xfId="0" applyNumberFormat="1" applyFont="1" applyBorder="1"/>
    <xf numFmtId="4" fontId="11" fillId="0" borderId="0" xfId="0" applyNumberFormat="1" applyFont="1" applyBorder="1"/>
    <xf numFmtId="2" fontId="11" fillId="0" borderId="0" xfId="0" applyNumberFormat="1" applyFont="1" applyBorder="1"/>
    <xf numFmtId="0" fontId="8" fillId="0" borderId="0" xfId="0" applyFont="1" applyBorder="1"/>
    <xf numFmtId="0" fontId="11" fillId="0" borderId="0" xfId="0" applyFont="1" applyAlignment="1">
      <alignment horizontal="left" vertical="center"/>
    </xf>
    <xf numFmtId="0" fontId="8" fillId="0" borderId="0" xfId="0" applyFont="1" applyAlignment="1">
      <alignment horizontal="centerContinuous" vertical="center"/>
    </xf>
    <xf numFmtId="0" fontId="8" fillId="0" borderId="0" xfId="0" applyFont="1" applyAlignment="1">
      <alignment horizontal="center" vertical="center"/>
    </xf>
    <xf numFmtId="0" fontId="14" fillId="0" borderId="0" xfId="0" applyFont="1" applyAlignment="1">
      <alignment horizontal="left" vertical="center"/>
    </xf>
    <xf numFmtId="0" fontId="6" fillId="0" borderId="0" xfId="0" applyFont="1" applyAlignment="1">
      <alignment horizontal="center"/>
    </xf>
    <xf numFmtId="0" fontId="13" fillId="0" borderId="0" xfId="0" applyFont="1" applyAlignment="1">
      <alignment horizontal="center" vertical="center"/>
    </xf>
    <xf numFmtId="0" fontId="8" fillId="2" borderId="0" xfId="0" applyFont="1" applyFill="1"/>
    <xf numFmtId="0" fontId="11" fillId="5" borderId="0" xfId="0" applyFont="1" applyFill="1" applyAlignment="1">
      <alignment horizontal="left" vertical="center"/>
    </xf>
    <xf numFmtId="0" fontId="12" fillId="5" borderId="0" xfId="0" applyFont="1" applyFill="1"/>
    <xf numFmtId="0" fontId="16" fillId="0" borderId="0" xfId="0" applyFont="1" applyAlignment="1">
      <alignment horizontal="center"/>
    </xf>
    <xf numFmtId="0" fontId="11" fillId="0" borderId="2" xfId="0" applyFont="1" applyBorder="1" applyAlignment="1">
      <alignment horizontal="left" indent="1"/>
    </xf>
    <xf numFmtId="4" fontId="12" fillId="0" borderId="2" xfId="0" applyNumberFormat="1" applyFont="1" applyBorder="1"/>
    <xf numFmtId="0" fontId="16" fillId="0" borderId="0" xfId="0" applyFont="1" applyBorder="1" applyAlignment="1">
      <alignment horizontal="center"/>
    </xf>
    <xf numFmtId="0" fontId="17" fillId="0" borderId="0" xfId="0" applyFont="1"/>
    <xf numFmtId="0" fontId="17" fillId="0" borderId="0" xfId="0" applyFont="1" applyAlignment="1">
      <alignment horizontal="center"/>
    </xf>
    <xf numFmtId="0" fontId="11" fillId="4" borderId="3" xfId="0" applyFont="1" applyFill="1" applyBorder="1" applyAlignment="1">
      <alignment horizontal="center"/>
    </xf>
    <xf numFmtId="0" fontId="11" fillId="4" borderId="3" xfId="0" applyFont="1" applyFill="1" applyBorder="1" applyAlignment="1">
      <alignment horizontal="center" vertical="center"/>
    </xf>
    <xf numFmtId="0" fontId="11" fillId="0" borderId="2" xfId="0" applyFont="1" applyBorder="1" applyAlignment="1">
      <alignment horizontal="left" vertical="center" indent="1"/>
    </xf>
    <xf numFmtId="0" fontId="12" fillId="0" borderId="8" xfId="0" applyFont="1" applyBorder="1" applyAlignment="1">
      <alignment horizontal="left" vertical="center" indent="1"/>
    </xf>
    <xf numFmtId="4" fontId="12" fillId="0" borderId="8" xfId="0" applyNumberFormat="1" applyFont="1" applyBorder="1" applyAlignment="1">
      <alignment horizontal="left" indent="1"/>
    </xf>
    <xf numFmtId="4" fontId="12" fillId="0" borderId="8" xfId="0" applyNumberFormat="1" applyFont="1" applyBorder="1"/>
    <xf numFmtId="0" fontId="18" fillId="0" borderId="0" xfId="0" applyFont="1" applyBorder="1"/>
    <xf numFmtId="0" fontId="11" fillId="5" borderId="18" xfId="0" applyFont="1" applyFill="1" applyBorder="1" applyAlignment="1">
      <alignment horizontal="center" vertical="center" wrapText="1"/>
    </xf>
    <xf numFmtId="4" fontId="11" fillId="5" borderId="18" xfId="0" applyNumberFormat="1" applyFont="1" applyFill="1" applyBorder="1" applyAlignment="1">
      <alignment horizontal="right"/>
    </xf>
    <xf numFmtId="4" fontId="11" fillId="5" borderId="18" xfId="0" applyNumberFormat="1" applyFont="1" applyFill="1" applyBorder="1"/>
    <xf numFmtId="0" fontId="11" fillId="0" borderId="18" xfId="0" applyFont="1" applyBorder="1" applyAlignment="1">
      <alignment horizontal="left" vertical="center" indent="1"/>
    </xf>
    <xf numFmtId="4" fontId="11" fillId="0" borderId="18" xfId="0" applyNumberFormat="1" applyFont="1" applyBorder="1" applyAlignment="1">
      <alignment horizontal="right" indent="1"/>
    </xf>
    <xf numFmtId="4" fontId="11" fillId="0" borderId="18" xfId="0" applyNumberFormat="1" applyFont="1" applyBorder="1"/>
    <xf numFmtId="0" fontId="14" fillId="0" borderId="0" xfId="0" applyFont="1" applyBorder="1"/>
    <xf numFmtId="0" fontId="13" fillId="0" borderId="0" xfId="0" applyFont="1" applyBorder="1"/>
    <xf numFmtId="0" fontId="11" fillId="5" borderId="18" xfId="0" applyFont="1" applyFill="1" applyBorder="1" applyAlignment="1">
      <alignment horizontal="left" vertical="center" wrapText="1" indent="3"/>
    </xf>
    <xf numFmtId="0" fontId="11" fillId="5" borderId="18" xfId="0" applyFont="1" applyFill="1" applyBorder="1" applyAlignment="1">
      <alignment horizontal="left" vertical="center" wrapText="1" indent="1"/>
    </xf>
    <xf numFmtId="0" fontId="18" fillId="0" borderId="0" xfId="0" applyFont="1"/>
    <xf numFmtId="0" fontId="11" fillId="0" borderId="18" xfId="0" applyFont="1" applyBorder="1" applyAlignment="1">
      <alignment horizontal="left" vertical="center" indent="2"/>
    </xf>
    <xf numFmtId="4" fontId="12" fillId="0" borderId="18" xfId="0" applyNumberFormat="1" applyFont="1" applyBorder="1"/>
    <xf numFmtId="0" fontId="11" fillId="0" borderId="18" xfId="0" applyFont="1" applyBorder="1" applyAlignment="1">
      <alignment horizontal="left" vertical="center" indent="3"/>
    </xf>
    <xf numFmtId="0" fontId="12" fillId="0" borderId="18" xfId="0" applyFont="1" applyBorder="1" applyAlignment="1">
      <alignment horizontal="left" vertical="center" indent="3"/>
    </xf>
    <xf numFmtId="0" fontId="12" fillId="0" borderId="0" xfId="0" applyFont="1" applyFill="1"/>
    <xf numFmtId="4" fontId="11" fillId="0" borderId="18" xfId="0" applyNumberFormat="1" applyFont="1" applyFill="1" applyBorder="1" applyAlignment="1">
      <alignment horizontal="right"/>
    </xf>
    <xf numFmtId="4" fontId="11" fillId="0" borderId="18" xfId="0" applyNumberFormat="1" applyFont="1" applyFill="1" applyBorder="1"/>
    <xf numFmtId="0" fontId="12" fillId="0" borderId="18" xfId="0" applyFont="1" applyBorder="1" applyAlignment="1">
      <alignment horizontal="left" vertical="center" indent="2"/>
    </xf>
    <xf numFmtId="0" fontId="11" fillId="0" borderId="18" xfId="0" applyFont="1" applyFill="1" applyBorder="1" applyAlignment="1">
      <alignment horizontal="left" vertical="center" wrapText="1" indent="1"/>
    </xf>
    <xf numFmtId="0" fontId="12" fillId="0" borderId="9" xfId="0" applyFont="1" applyBorder="1" applyAlignment="1">
      <alignment horizontal="left" vertical="center" indent="2"/>
    </xf>
    <xf numFmtId="0" fontId="19" fillId="0" borderId="0" xfId="2" applyFont="1"/>
    <xf numFmtId="0" fontId="20" fillId="0" borderId="0" xfId="2" applyFont="1" applyBorder="1" applyAlignment="1">
      <alignment horizontal="right"/>
    </xf>
    <xf numFmtId="0" fontId="17" fillId="0" borderId="0" xfId="2" applyFont="1"/>
    <xf numFmtId="0" fontId="17" fillId="0" borderId="0" xfId="2" applyFont="1" applyBorder="1"/>
    <xf numFmtId="0" fontId="21" fillId="0" borderId="0" xfId="0" applyFont="1"/>
    <xf numFmtId="0" fontId="17" fillId="0" borderId="0" xfId="1" applyFont="1"/>
    <xf numFmtId="0" fontId="17" fillId="0" borderId="0" xfId="1" applyFont="1" applyBorder="1"/>
    <xf numFmtId="165" fontId="17" fillId="0" borderId="25" xfId="1" applyNumberFormat="1" applyFont="1" applyFill="1" applyBorder="1" applyAlignment="1">
      <alignment horizontal="center" vertical="center" wrapText="1"/>
    </xf>
    <xf numFmtId="4" fontId="8" fillId="0" borderId="31" xfId="1" applyNumberFormat="1" applyFont="1" applyFill="1" applyBorder="1" applyAlignment="1">
      <alignment horizontal="right" vertical="center"/>
    </xf>
    <xf numFmtId="168" fontId="14" fillId="0" borderId="32" xfId="1" applyNumberFormat="1" applyFont="1" applyFill="1" applyBorder="1" applyAlignment="1">
      <alignment horizontal="right"/>
    </xf>
    <xf numFmtId="0" fontId="17" fillId="0" borderId="0" xfId="1" applyFont="1" applyFill="1"/>
    <xf numFmtId="165" fontId="17" fillId="0" borderId="26" xfId="1" applyNumberFormat="1" applyFont="1" applyFill="1" applyBorder="1" applyAlignment="1">
      <alignment horizontal="center" vertical="center" wrapText="1"/>
    </xf>
    <xf numFmtId="4" fontId="8" fillId="0" borderId="20" xfId="1" applyNumberFormat="1" applyFont="1" applyFill="1" applyBorder="1" applyAlignment="1">
      <alignment horizontal="right" vertical="center"/>
    </xf>
    <xf numFmtId="168" fontId="14" fillId="0" borderId="9" xfId="1" applyNumberFormat="1" applyFont="1" applyFill="1" applyBorder="1" applyAlignment="1">
      <alignment horizontal="right" vertical="center"/>
    </xf>
    <xf numFmtId="165" fontId="17" fillId="0" borderId="27" xfId="1" applyNumberFormat="1" applyFont="1" applyFill="1" applyBorder="1" applyAlignment="1">
      <alignment horizontal="center" vertical="center" wrapText="1"/>
    </xf>
    <xf numFmtId="165" fontId="8" fillId="0" borderId="21" xfId="1" applyNumberFormat="1" applyFont="1" applyFill="1" applyBorder="1" applyAlignment="1">
      <alignment horizontal="right" vertical="center"/>
    </xf>
    <xf numFmtId="167" fontId="14" fillId="0" borderId="8" xfId="1" applyNumberFormat="1" applyFont="1" applyFill="1" applyBorder="1" applyAlignment="1">
      <alignment horizontal="right"/>
    </xf>
    <xf numFmtId="165" fontId="17" fillId="0" borderId="28" xfId="1" applyNumberFormat="1" applyFont="1" applyFill="1" applyBorder="1" applyAlignment="1">
      <alignment horizontal="center" vertical="center" wrapText="1"/>
    </xf>
    <xf numFmtId="165" fontId="8" fillId="0" borderId="22" xfId="1" applyNumberFormat="1" applyFont="1" applyFill="1" applyBorder="1" applyAlignment="1">
      <alignment horizontal="right" vertical="center"/>
    </xf>
    <xf numFmtId="167" fontId="14" fillId="0" borderId="33" xfId="1" applyNumberFormat="1" applyFont="1" applyFill="1" applyBorder="1" applyAlignment="1">
      <alignment horizontal="right" vertical="center"/>
    </xf>
    <xf numFmtId="165" fontId="8" fillId="0" borderId="36" xfId="1" applyNumberFormat="1" applyFont="1" applyFill="1" applyBorder="1" applyAlignment="1">
      <alignment horizontal="right" vertical="center"/>
    </xf>
    <xf numFmtId="167" fontId="14" fillId="0" borderId="18" xfId="1" applyNumberFormat="1" applyFont="1" applyFill="1" applyBorder="1" applyAlignment="1">
      <alignment horizontal="right"/>
    </xf>
    <xf numFmtId="165" fontId="8" fillId="0" borderId="20" xfId="1" applyNumberFormat="1" applyFont="1" applyFill="1" applyBorder="1" applyAlignment="1">
      <alignment horizontal="right" vertical="center"/>
    </xf>
    <xf numFmtId="167" fontId="14" fillId="0" borderId="9" xfId="1" applyNumberFormat="1" applyFont="1" applyFill="1" applyBorder="1" applyAlignment="1">
      <alignment horizontal="right" vertical="center"/>
    </xf>
    <xf numFmtId="165" fontId="8" fillId="0" borderId="23" xfId="1" applyNumberFormat="1" applyFont="1" applyFill="1" applyBorder="1" applyAlignment="1">
      <alignment horizontal="right" vertical="center"/>
    </xf>
    <xf numFmtId="167" fontId="14" fillId="0" borderId="34" xfId="1" applyNumberFormat="1" applyFont="1" applyFill="1" applyBorder="1" applyAlignment="1">
      <alignment horizontal="right"/>
    </xf>
    <xf numFmtId="165" fontId="8" fillId="0" borderId="24" xfId="1" applyNumberFormat="1" applyFont="1" applyFill="1" applyBorder="1" applyAlignment="1">
      <alignment horizontal="right" vertical="center"/>
    </xf>
    <xf numFmtId="167" fontId="14" fillId="0" borderId="35" xfId="1" applyNumberFormat="1" applyFont="1" applyFill="1" applyBorder="1" applyAlignment="1">
      <alignment horizontal="right" vertical="center"/>
    </xf>
    <xf numFmtId="0" fontId="12" fillId="0" borderId="0" xfId="1" applyFont="1"/>
    <xf numFmtId="0" fontId="23" fillId="0" borderId="0" xfId="0" applyFont="1"/>
    <xf numFmtId="0" fontId="24" fillId="0" borderId="0" xfId="0" applyFont="1"/>
    <xf numFmtId="0" fontId="14" fillId="0" borderId="0" xfId="0" applyFont="1"/>
    <xf numFmtId="0" fontId="8" fillId="0" borderId="0" xfId="0" applyFont="1" applyFill="1"/>
    <xf numFmtId="166" fontId="8" fillId="0" borderId="0" xfId="0" applyNumberFormat="1" applyFont="1" applyFill="1"/>
    <xf numFmtId="4" fontId="8" fillId="0" borderId="0" xfId="0" applyNumberFormat="1" applyFont="1"/>
    <xf numFmtId="4" fontId="12" fillId="0" borderId="0" xfId="0" applyNumberFormat="1" applyFont="1"/>
    <xf numFmtId="4" fontId="8" fillId="0" borderId="0" xfId="0" applyNumberFormat="1" applyFont="1" applyBorder="1"/>
    <xf numFmtId="0" fontId="11" fillId="5" borderId="0" xfId="0" applyFont="1" applyFill="1" applyBorder="1" applyAlignment="1" applyProtection="1">
      <alignment horizontal="left" vertical="center" wrapText="1"/>
    </xf>
    <xf numFmtId="0" fontId="9" fillId="0" borderId="0" xfId="0" applyFont="1" applyAlignment="1">
      <alignment vertical="center"/>
    </xf>
    <xf numFmtId="0" fontId="25" fillId="0" borderId="0" xfId="0" applyFont="1"/>
    <xf numFmtId="0" fontId="26" fillId="0" borderId="0" xfId="0" applyFont="1"/>
    <xf numFmtId="0" fontId="26" fillId="2" borderId="0" xfId="0" applyFont="1" applyFill="1"/>
    <xf numFmtId="0" fontId="26" fillId="0" borderId="0" xfId="0" applyFont="1" applyBorder="1"/>
    <xf numFmtId="0" fontId="27" fillId="0" borderId="0" xfId="0" applyFont="1" applyBorder="1"/>
    <xf numFmtId="4" fontId="12" fillId="0" borderId="9" xfId="0" applyNumberFormat="1" applyFont="1" applyBorder="1"/>
    <xf numFmtId="0" fontId="12" fillId="0" borderId="8" xfId="0" applyFont="1" applyBorder="1"/>
    <xf numFmtId="0" fontId="12" fillId="3" borderId="18" xfId="0" applyFont="1" applyFill="1" applyBorder="1"/>
    <xf numFmtId="0" fontId="12" fillId="5" borderId="18" xfId="0" applyFont="1" applyFill="1" applyBorder="1"/>
    <xf numFmtId="4" fontId="11" fillId="0" borderId="18" xfId="0" applyNumberFormat="1" applyFont="1" applyBorder="1" applyAlignment="1">
      <alignment horizontal="right"/>
    </xf>
    <xf numFmtId="0" fontId="12" fillId="0" borderId="18" xfId="0" applyFont="1" applyBorder="1"/>
    <xf numFmtId="4" fontId="12" fillId="0" borderId="18" xfId="0" applyNumberFormat="1" applyFont="1" applyBorder="1" applyAlignment="1">
      <alignment horizontal="right"/>
    </xf>
    <xf numFmtId="0" fontId="12" fillId="0" borderId="18" xfId="0" applyFont="1" applyFill="1" applyBorder="1"/>
    <xf numFmtId="0" fontId="12" fillId="0" borderId="9" xfId="0" applyFont="1" applyBorder="1"/>
    <xf numFmtId="4" fontId="12" fillId="0" borderId="9" xfId="0" applyNumberFormat="1" applyFont="1" applyBorder="1" applyAlignment="1">
      <alignment horizontal="right"/>
    </xf>
    <xf numFmtId="0" fontId="12" fillId="3" borderId="9" xfId="0" applyFont="1" applyFill="1" applyBorder="1"/>
    <xf numFmtId="0" fontId="11" fillId="0" borderId="0" xfId="0" applyFont="1" applyFill="1" applyBorder="1" applyAlignment="1" applyProtection="1">
      <alignment horizontal="center" vertical="center" wrapText="1"/>
    </xf>
    <xf numFmtId="166" fontId="11" fillId="0" borderId="0" xfId="0" applyNumberFormat="1" applyFont="1" applyFill="1"/>
    <xf numFmtId="166" fontId="11" fillId="5" borderId="0" xfId="0" applyNumberFormat="1" applyFont="1" applyFill="1"/>
    <xf numFmtId="0" fontId="11" fillId="0" borderId="0" xfId="0" applyFont="1" applyFill="1" applyBorder="1" applyAlignment="1" applyProtection="1">
      <alignment horizontal="left" wrapText="1" indent="1"/>
    </xf>
    <xf numFmtId="166" fontId="11" fillId="0" borderId="0" xfId="0" applyNumberFormat="1" applyFont="1" applyFill="1" applyBorder="1"/>
    <xf numFmtId="0" fontId="11" fillId="0" borderId="0" xfId="0" applyFont="1" applyFill="1"/>
    <xf numFmtId="0" fontId="11" fillId="0" borderId="0" xfId="0" applyFont="1" applyFill="1" applyBorder="1" applyAlignment="1" applyProtection="1">
      <alignment horizontal="left" wrapText="1" indent="2"/>
    </xf>
    <xf numFmtId="166" fontId="12" fillId="0" borderId="0" xfId="0" applyNumberFormat="1" applyFont="1" applyFill="1" applyBorder="1"/>
    <xf numFmtId="166" fontId="12" fillId="0" borderId="0" xfId="0" applyNumberFormat="1" applyFont="1" applyFill="1"/>
    <xf numFmtId="0" fontId="11" fillId="0" borderId="0" xfId="0" applyFont="1" applyFill="1" applyAlignment="1">
      <alignment horizontal="left" wrapText="1" indent="2"/>
    </xf>
    <xf numFmtId="0" fontId="11" fillId="0" borderId="0" xfId="0" quotePrefix="1" applyFont="1" applyFill="1" applyBorder="1" applyAlignment="1" applyProtection="1">
      <alignment horizontal="left" wrapText="1" indent="4"/>
    </xf>
    <xf numFmtId="0" fontId="12" fillId="0" borderId="0" xfId="0" applyFont="1" applyFill="1" applyBorder="1" applyAlignment="1" applyProtection="1">
      <alignment horizontal="left" wrapText="1" indent="3"/>
    </xf>
    <xf numFmtId="0" fontId="12" fillId="0" borderId="0" xfId="0" quotePrefix="1" applyFont="1" applyFill="1" applyBorder="1" applyAlignment="1" applyProtection="1">
      <alignment horizontal="left" wrapText="1" indent="3"/>
    </xf>
    <xf numFmtId="0" fontId="11" fillId="0" borderId="0" xfId="0" applyFont="1" applyFill="1" applyBorder="1" applyAlignment="1" applyProtection="1">
      <alignment horizontal="left" wrapText="1" indent="3"/>
    </xf>
    <xf numFmtId="4" fontId="12" fillId="0" borderId="0" xfId="0" applyNumberFormat="1" applyFont="1" applyFill="1"/>
    <xf numFmtId="0" fontId="12" fillId="0" borderId="0" xfId="0" applyFont="1" applyFill="1" applyBorder="1" applyAlignment="1" applyProtection="1">
      <alignment horizontal="left" wrapText="1" indent="2"/>
    </xf>
    <xf numFmtId="0" fontId="11" fillId="0" borderId="19" xfId="0" applyFont="1" applyFill="1" applyBorder="1" applyAlignment="1" applyProtection="1">
      <alignment horizontal="left" vertical="center" wrapText="1" indent="2"/>
    </xf>
    <xf numFmtId="4" fontId="12" fillId="0" borderId="19" xfId="0" applyNumberFormat="1" applyFont="1" applyFill="1" applyBorder="1"/>
    <xf numFmtId="0" fontId="8" fillId="0" borderId="57" xfId="0" applyFont="1" applyBorder="1"/>
    <xf numFmtId="0" fontId="13" fillId="0" borderId="57" xfId="0" applyFont="1" applyBorder="1" applyAlignment="1">
      <alignment horizontal="center" vertical="center"/>
    </xf>
    <xf numFmtId="0" fontId="8" fillId="0" borderId="57" xfId="0" applyFont="1" applyBorder="1" applyAlignment="1">
      <alignment horizontal="center" vertical="center"/>
    </xf>
    <xf numFmtId="0" fontId="8" fillId="0" borderId="57" xfId="0" applyFont="1" applyBorder="1" applyAlignment="1">
      <alignment horizontal="centerContinuous" vertical="center"/>
    </xf>
    <xf numFmtId="4" fontId="12" fillId="0" borderId="18" xfId="0" applyNumberFormat="1" applyFont="1" applyFill="1" applyBorder="1" applyAlignment="1">
      <alignment horizontal="right"/>
    </xf>
    <xf numFmtId="0" fontId="11" fillId="0" borderId="18" xfId="0" applyFont="1" applyBorder="1"/>
    <xf numFmtId="0" fontId="29" fillId="0" borderId="18" xfId="0" applyFont="1" applyBorder="1"/>
    <xf numFmtId="166" fontId="30" fillId="0" borderId="0" xfId="7" applyNumberFormat="1" applyFont="1" applyFill="1"/>
    <xf numFmtId="166" fontId="32" fillId="0" borderId="0" xfId="7" applyNumberFormat="1" applyFont="1" applyFill="1"/>
    <xf numFmtId="0" fontId="33" fillId="0" borderId="10" xfId="0" applyFont="1" applyBorder="1" applyAlignment="1">
      <alignment horizontal="justify" vertical="top" wrapText="1"/>
    </xf>
    <xf numFmtId="43" fontId="12" fillId="0" borderId="10" xfId="4" applyFont="1" applyBorder="1" applyAlignment="1">
      <alignment vertical="center"/>
    </xf>
    <xf numFmtId="43" fontId="12" fillId="0" borderId="12" xfId="4" applyFont="1" applyBorder="1" applyAlignment="1">
      <alignment vertical="center"/>
    </xf>
    <xf numFmtId="4" fontId="12" fillId="0" borderId="13" xfId="0" applyNumberFormat="1" applyFont="1" applyBorder="1" applyAlignment="1">
      <alignment vertical="center"/>
    </xf>
    <xf numFmtId="0" fontId="11" fillId="5" borderId="54" xfId="0" applyFont="1" applyFill="1" applyBorder="1" applyAlignment="1">
      <alignment horizontal="left" vertical="center"/>
    </xf>
    <xf numFmtId="43" fontId="14" fillId="0" borderId="32" xfId="4" applyFont="1" applyFill="1" applyBorder="1" applyAlignment="1">
      <alignment horizontal="right"/>
    </xf>
    <xf numFmtId="43" fontId="14" fillId="0" borderId="9" xfId="4" applyFont="1" applyFill="1" applyBorder="1" applyAlignment="1">
      <alignment horizontal="right" vertical="center"/>
    </xf>
    <xf numFmtId="43" fontId="14" fillId="0" borderId="8" xfId="4" applyFont="1" applyFill="1" applyBorder="1" applyAlignment="1">
      <alignment horizontal="right"/>
    </xf>
    <xf numFmtId="43" fontId="14" fillId="0" borderId="18" xfId="4" applyFont="1" applyFill="1" applyBorder="1" applyAlignment="1">
      <alignment horizontal="right"/>
    </xf>
    <xf numFmtId="43" fontId="14" fillId="0" borderId="18" xfId="4" applyFont="1" applyFill="1" applyBorder="1" applyAlignment="1">
      <alignment horizontal="right" vertical="center"/>
    </xf>
    <xf numFmtId="43" fontId="14" fillId="0" borderId="34" xfId="4" applyFont="1" applyFill="1" applyBorder="1" applyAlignment="1">
      <alignment horizontal="right"/>
    </xf>
    <xf numFmtId="43" fontId="12" fillId="0" borderId="13" xfId="4" applyFont="1" applyBorder="1" applyAlignment="1">
      <alignment vertical="center"/>
    </xf>
    <xf numFmtId="166" fontId="12" fillId="0" borderId="0" xfId="0" applyNumberFormat="1" applyFont="1"/>
    <xf numFmtId="4" fontId="11" fillId="0" borderId="36" xfId="0" applyNumberFormat="1" applyFont="1" applyFill="1" applyBorder="1" applyAlignment="1">
      <alignment horizontal="right"/>
    </xf>
    <xf numFmtId="0" fontId="35" fillId="0" borderId="0" xfId="0" applyFont="1" applyAlignment="1">
      <alignment horizontal="center" vertical="center"/>
    </xf>
    <xf numFmtId="0" fontId="36" fillId="0" borderId="0" xfId="0" applyFont="1"/>
    <xf numFmtId="0" fontId="34" fillId="0" borderId="0" xfId="0" applyFont="1"/>
    <xf numFmtId="0" fontId="23" fillId="0" borderId="0" xfId="7" applyFont="1" applyAlignment="1">
      <alignment vertical="center"/>
    </xf>
    <xf numFmtId="0" fontId="24" fillId="0" borderId="0" xfId="7" applyFont="1" applyAlignment="1">
      <alignment vertical="center"/>
    </xf>
    <xf numFmtId="0" fontId="2" fillId="0" borderId="0" xfId="7" applyFont="1"/>
    <xf numFmtId="0" fontId="10" fillId="0" borderId="0" xfId="7" applyFont="1"/>
    <xf numFmtId="0" fontId="8" fillId="0" borderId="0" xfId="7" applyFont="1" applyAlignment="1">
      <alignment vertical="center"/>
    </xf>
    <xf numFmtId="0" fontId="3" fillId="0" borderId="0" xfId="7" applyFont="1"/>
    <xf numFmtId="0" fontId="14" fillId="0" borderId="0" xfId="7" applyFont="1" applyAlignment="1">
      <alignment vertical="center"/>
    </xf>
    <xf numFmtId="0" fontId="12" fillId="0" borderId="0" xfId="7" applyFont="1" applyFill="1"/>
    <xf numFmtId="0" fontId="11" fillId="0" borderId="0" xfId="7" applyFont="1" applyFill="1" applyBorder="1" applyAlignment="1" applyProtection="1">
      <alignment horizontal="center" vertical="center" wrapText="1"/>
    </xf>
    <xf numFmtId="166" fontId="11" fillId="0" borderId="0" xfId="7" applyNumberFormat="1" applyFont="1" applyFill="1"/>
    <xf numFmtId="4" fontId="12" fillId="0" borderId="0" xfId="7" applyNumberFormat="1" applyFont="1" applyFill="1"/>
    <xf numFmtId="0" fontId="11" fillId="5" borderId="0" xfId="7" applyFont="1" applyFill="1" applyBorder="1" applyAlignment="1" applyProtection="1">
      <alignment horizontal="left" vertical="center" wrapText="1"/>
    </xf>
    <xf numFmtId="166" fontId="11" fillId="5" borderId="0" xfId="7" applyNumberFormat="1" applyFont="1" applyFill="1"/>
    <xf numFmtId="0" fontId="11" fillId="0" borderId="0" xfId="7" applyFont="1" applyFill="1" applyBorder="1" applyAlignment="1" applyProtection="1">
      <alignment wrapText="1"/>
    </xf>
    <xf numFmtId="166" fontId="11" fillId="0" borderId="0" xfId="7" applyNumberFormat="1" applyFont="1" applyFill="1" applyBorder="1" applyAlignment="1">
      <alignment vertical="center"/>
    </xf>
    <xf numFmtId="0" fontId="11" fillId="0" borderId="0" xfId="7" applyFont="1" applyFill="1"/>
    <xf numFmtId="0" fontId="12" fillId="0" borderId="0" xfId="7" applyFont="1"/>
    <xf numFmtId="0" fontId="11" fillId="0" borderId="0" xfId="7" applyFont="1" applyFill="1" applyBorder="1" applyAlignment="1" applyProtection="1">
      <alignment horizontal="left" vertical="center" wrapText="1"/>
    </xf>
    <xf numFmtId="166" fontId="12" fillId="0" borderId="0" xfId="7" applyNumberFormat="1" applyFont="1" applyFill="1" applyBorder="1" applyAlignment="1">
      <alignment vertical="center"/>
    </xf>
    <xf numFmtId="166" fontId="11" fillId="0" borderId="0" xfId="7" applyNumberFormat="1" applyFont="1" applyFill="1" applyAlignment="1">
      <alignment vertical="center"/>
    </xf>
    <xf numFmtId="0" fontId="12" fillId="0" borderId="0" xfId="7" applyFont="1" applyFill="1" applyBorder="1" applyAlignment="1" applyProtection="1">
      <alignment horizontal="left" vertical="center" wrapText="1"/>
    </xf>
    <xf numFmtId="0" fontId="11" fillId="0" borderId="0" xfId="7" applyFont="1" applyFill="1" applyAlignment="1">
      <alignment horizontal="left" vertical="center" wrapText="1"/>
    </xf>
    <xf numFmtId="166" fontId="12" fillId="0" borderId="0" xfId="7" applyNumberFormat="1" applyFont="1" applyFill="1" applyAlignment="1">
      <alignment vertical="center"/>
    </xf>
    <xf numFmtId="0" fontId="12" fillId="0" borderId="0" xfId="7" quotePrefix="1" applyFont="1" applyFill="1" applyBorder="1" applyAlignment="1" applyProtection="1">
      <alignment horizontal="left" vertical="center" wrapText="1"/>
    </xf>
    <xf numFmtId="0" fontId="11" fillId="0" borderId="0" xfId="7" quotePrefix="1" applyFont="1" applyFill="1" applyBorder="1" applyAlignment="1" applyProtection="1">
      <alignment horizontal="left" vertical="center" wrapText="1"/>
    </xf>
    <xf numFmtId="166" fontId="11" fillId="5" borderId="0" xfId="7" applyNumberFormat="1" applyFont="1" applyFill="1" applyAlignment="1">
      <alignment vertical="center"/>
    </xf>
    <xf numFmtId="4" fontId="12" fillId="0" borderId="0" xfId="7" applyNumberFormat="1" applyFont="1" applyFill="1" applyAlignment="1">
      <alignment vertical="center"/>
    </xf>
    <xf numFmtId="4" fontId="11" fillId="0" borderId="0" xfId="7" applyNumberFormat="1" applyFont="1" applyFill="1" applyAlignment="1">
      <alignment vertical="center"/>
    </xf>
    <xf numFmtId="0" fontId="11" fillId="0" borderId="19" xfId="7" applyFont="1" applyFill="1" applyBorder="1" applyAlignment="1" applyProtection="1">
      <alignment horizontal="left" vertical="center" wrapText="1"/>
    </xf>
    <xf numFmtId="4" fontId="12" fillId="0" borderId="19" xfId="7" applyNumberFormat="1" applyFont="1" applyFill="1" applyBorder="1" applyAlignment="1">
      <alignment vertical="center"/>
    </xf>
    <xf numFmtId="166" fontId="12" fillId="0" borderId="0" xfId="7" applyNumberFormat="1" applyFont="1" applyFill="1"/>
    <xf numFmtId="166" fontId="5" fillId="0" borderId="0" xfId="7" applyNumberFormat="1" applyFont="1" applyFill="1"/>
    <xf numFmtId="0" fontId="5" fillId="0" borderId="0" xfId="7" applyFont="1" applyFill="1"/>
    <xf numFmtId="0" fontId="5" fillId="0" borderId="0" xfId="7" applyFont="1"/>
    <xf numFmtId="0" fontId="12" fillId="0" borderId="0" xfId="7" applyFont="1" applyAlignment="1">
      <alignment vertical="center"/>
    </xf>
    <xf numFmtId="4" fontId="12" fillId="0" borderId="0" xfId="7" applyNumberFormat="1" applyFont="1" applyAlignment="1">
      <alignment vertical="center"/>
    </xf>
    <xf numFmtId="0" fontId="31" fillId="0" borderId="0" xfId="7" applyFont="1" applyAlignment="1">
      <alignment vertical="center"/>
    </xf>
    <xf numFmtId="4" fontId="31" fillId="0" borderId="0" xfId="7" applyNumberFormat="1" applyFont="1" applyAlignment="1">
      <alignment vertical="center"/>
    </xf>
    <xf numFmtId="4" fontId="1" fillId="0" borderId="0" xfId="7" applyNumberFormat="1" applyFont="1" applyAlignment="1">
      <alignment vertical="center"/>
    </xf>
    <xf numFmtId="0" fontId="31" fillId="0" borderId="0" xfId="7" applyFont="1"/>
    <xf numFmtId="4" fontId="5" fillId="0" borderId="0" xfId="7" applyNumberFormat="1" applyFont="1"/>
    <xf numFmtId="0" fontId="31" fillId="0" borderId="54" xfId="7" applyFont="1" applyBorder="1" applyAlignment="1">
      <alignment vertical="center"/>
    </xf>
    <xf numFmtId="4" fontId="31" fillId="0" borderId="54" xfId="7" applyNumberFormat="1" applyFont="1" applyBorder="1" applyAlignment="1">
      <alignment vertical="center"/>
    </xf>
    <xf numFmtId="0" fontId="1" fillId="0" borderId="0" xfId="7" applyFont="1" applyAlignment="1">
      <alignment vertical="center"/>
    </xf>
    <xf numFmtId="4" fontId="3" fillId="0" borderId="0" xfId="7" applyNumberFormat="1" applyFont="1"/>
    <xf numFmtId="43" fontId="24" fillId="0" borderId="0" xfId="4" applyFont="1"/>
    <xf numFmtId="43" fontId="8" fillId="0" borderId="0" xfId="4" applyFont="1"/>
    <xf numFmtId="4" fontId="12" fillId="0" borderId="0" xfId="0" applyNumberFormat="1" applyFont="1" applyFill="1" applyBorder="1" applyAlignment="1">
      <alignment horizontal="right"/>
    </xf>
    <xf numFmtId="43" fontId="17" fillId="0" borderId="0" xfId="4" applyFont="1" applyFill="1"/>
    <xf numFmtId="4" fontId="12" fillId="0" borderId="16" xfId="0" applyNumberFormat="1" applyFont="1" applyBorder="1" applyAlignment="1">
      <alignment vertical="center"/>
    </xf>
    <xf numFmtId="0" fontId="9" fillId="0" borderId="57" xfId="0" applyFont="1" applyBorder="1" applyAlignment="1">
      <alignment horizontal="center" vertical="center"/>
    </xf>
    <xf numFmtId="0" fontId="39" fillId="0" borderId="0" xfId="0" applyFont="1"/>
    <xf numFmtId="0" fontId="39" fillId="0" borderId="0" xfId="0" applyFont="1" applyBorder="1"/>
    <xf numFmtId="0" fontId="38" fillId="4" borderId="5" xfId="0" applyFont="1" applyFill="1" applyBorder="1" applyAlignment="1">
      <alignment horizontal="center" vertical="center"/>
    </xf>
    <xf numFmtId="0" fontId="38" fillId="4" borderId="6" xfId="0" applyFont="1" applyFill="1" applyBorder="1" applyAlignment="1">
      <alignment horizontal="center" vertical="center"/>
    </xf>
    <xf numFmtId="0" fontId="38" fillId="4" borderId="43" xfId="0" applyFont="1" applyFill="1" applyBorder="1" applyAlignment="1">
      <alignment horizontal="center" vertical="center"/>
    </xf>
    <xf numFmtId="0" fontId="38" fillId="4" borderId="40" xfId="0" applyFont="1" applyFill="1" applyBorder="1" applyAlignment="1">
      <alignment horizontal="center" vertical="center"/>
    </xf>
    <xf numFmtId="0" fontId="39" fillId="0" borderId="0" xfId="0" applyFont="1" applyFill="1" applyBorder="1"/>
    <xf numFmtId="0" fontId="38" fillId="4" borderId="7" xfId="0" applyFont="1" applyFill="1" applyBorder="1" applyAlignment="1">
      <alignment horizontal="center" vertical="center"/>
    </xf>
    <xf numFmtId="0" fontId="41" fillId="0" borderId="0" xfId="0" applyFont="1" applyFill="1"/>
    <xf numFmtId="0" fontId="40" fillId="4" borderId="6" xfId="0" applyFont="1" applyFill="1" applyBorder="1" applyAlignment="1">
      <alignment horizontal="center" vertical="center"/>
    </xf>
    <xf numFmtId="0" fontId="40" fillId="4" borderId="11" xfId="0" applyFont="1" applyFill="1" applyBorder="1" applyAlignment="1">
      <alignment horizontal="center" vertical="center"/>
    </xf>
    <xf numFmtId="0" fontId="9" fillId="0" borderId="0" xfId="0" applyFont="1"/>
    <xf numFmtId="0" fontId="42" fillId="0" borderId="0" xfId="0" applyFont="1" applyAlignment="1">
      <alignment horizontal="left" vertical="center"/>
    </xf>
    <xf numFmtId="0" fontId="42" fillId="0" borderId="0" xfId="2" applyFont="1"/>
    <xf numFmtId="0" fontId="40" fillId="4" borderId="30" xfId="1" applyFont="1" applyFill="1" applyBorder="1" applyAlignment="1">
      <alignment horizontal="center" vertical="center" wrapText="1"/>
    </xf>
    <xf numFmtId="0" fontId="40" fillId="4" borderId="29" xfId="1" applyFont="1" applyFill="1" applyBorder="1" applyAlignment="1">
      <alignment horizontal="center" vertical="center" wrapText="1"/>
    </xf>
    <xf numFmtId="165" fontId="8" fillId="0" borderId="62" xfId="1" applyNumberFormat="1" applyFont="1" applyFill="1" applyBorder="1" applyAlignment="1">
      <alignment horizontal="right" vertical="center"/>
    </xf>
    <xf numFmtId="0" fontId="42" fillId="0" borderId="0" xfId="0" applyFont="1" applyAlignment="1">
      <alignment vertical="center"/>
    </xf>
    <xf numFmtId="0" fontId="42" fillId="0" borderId="0" xfId="0" applyFont="1"/>
    <xf numFmtId="0" fontId="38" fillId="4" borderId="1" xfId="0" applyFont="1" applyFill="1" applyBorder="1" applyAlignment="1">
      <alignment horizontal="center" vertical="center"/>
    </xf>
    <xf numFmtId="166" fontId="8" fillId="0" borderId="0" xfId="0" applyNumberFormat="1" applyFont="1"/>
    <xf numFmtId="43" fontId="14" fillId="0" borderId="35" xfId="4" applyFont="1" applyFill="1" applyBorder="1" applyAlignment="1">
      <alignment horizontal="right" vertical="center"/>
    </xf>
    <xf numFmtId="43" fontId="8" fillId="0" borderId="32" xfId="4" applyFont="1" applyFill="1" applyBorder="1" applyAlignment="1">
      <alignment horizontal="right" vertical="center"/>
    </xf>
    <xf numFmtId="43" fontId="8" fillId="0" borderId="9" xfId="4" applyFont="1" applyFill="1" applyBorder="1" applyAlignment="1">
      <alignment horizontal="right" vertical="center"/>
    </xf>
    <xf numFmtId="43" fontId="8" fillId="0" borderId="8" xfId="4" applyFont="1" applyFill="1" applyBorder="1" applyAlignment="1">
      <alignment horizontal="right" vertical="center"/>
    </xf>
    <xf numFmtId="43" fontId="8" fillId="0" borderId="35" xfId="4" applyFont="1" applyFill="1" applyBorder="1" applyAlignment="1">
      <alignment horizontal="right" vertical="center"/>
    </xf>
    <xf numFmtId="43" fontId="8" fillId="0" borderId="18" xfId="4" applyFont="1" applyFill="1" applyBorder="1" applyAlignment="1">
      <alignment horizontal="right" vertical="center"/>
    </xf>
    <xf numFmtId="43" fontId="8" fillId="0" borderId="34" xfId="4" applyFont="1" applyFill="1" applyBorder="1" applyAlignment="1">
      <alignment horizontal="right" vertical="center"/>
    </xf>
    <xf numFmtId="43" fontId="8" fillId="0" borderId="33" xfId="4" applyFont="1" applyFill="1" applyBorder="1" applyAlignment="1">
      <alignment horizontal="right" vertical="center"/>
    </xf>
    <xf numFmtId="0" fontId="11" fillId="0" borderId="53" xfId="0" applyFont="1" applyBorder="1" applyAlignment="1">
      <alignment horizontal="left" vertical="top"/>
    </xf>
    <xf numFmtId="0" fontId="11" fillId="0" borderId="54" xfId="0" applyFont="1" applyBorder="1" applyAlignment="1">
      <alignment horizontal="left" vertical="top"/>
    </xf>
    <xf numFmtId="0" fontId="11" fillId="0" borderId="55" xfId="0" applyFont="1" applyBorder="1" applyAlignment="1">
      <alignment horizontal="left" vertical="top"/>
    </xf>
    <xf numFmtId="0" fontId="11" fillId="0" borderId="56" xfId="0" applyFont="1" applyBorder="1" applyAlignment="1">
      <alignment horizontal="left" vertical="top"/>
    </xf>
    <xf numFmtId="0" fontId="11" fillId="0" borderId="57" xfId="0" applyFont="1" applyBorder="1" applyAlignment="1">
      <alignment horizontal="left" vertical="top"/>
    </xf>
    <xf numFmtId="0" fontId="11" fillId="0" borderId="58" xfId="0" applyFont="1" applyBorder="1" applyAlignment="1">
      <alignment horizontal="left" vertical="top"/>
    </xf>
    <xf numFmtId="0" fontId="11" fillId="4" borderId="37" xfId="0" applyFont="1" applyFill="1" applyBorder="1" applyAlignment="1">
      <alignment horizontal="center"/>
    </xf>
    <xf numFmtId="0" fontId="11" fillId="4" borderId="38" xfId="0" applyFont="1" applyFill="1" applyBorder="1" applyAlignment="1">
      <alignment horizontal="center"/>
    </xf>
    <xf numFmtId="0" fontId="7" fillId="4" borderId="2" xfId="0" applyFont="1" applyFill="1" applyBorder="1" applyAlignment="1">
      <alignment horizontal="center" vertical="center" wrapText="1"/>
    </xf>
    <xf numFmtId="0" fontId="7" fillId="4" borderId="0" xfId="0" applyFont="1" applyFill="1" applyBorder="1" applyAlignment="1">
      <alignment horizontal="center" vertical="center" wrapText="1"/>
    </xf>
    <xf numFmtId="0" fontId="7" fillId="4" borderId="57" xfId="0" applyFont="1" applyFill="1" applyBorder="1" applyAlignment="1">
      <alignment horizontal="center" vertical="center" wrapText="1"/>
    </xf>
    <xf numFmtId="0" fontId="11" fillId="5" borderId="0" xfId="0" applyFont="1" applyFill="1" applyBorder="1" applyAlignment="1">
      <alignment horizontal="center" vertical="center"/>
    </xf>
    <xf numFmtId="0" fontId="0" fillId="0" borderId="57" xfId="0" applyBorder="1" applyAlignment="1"/>
    <xf numFmtId="0" fontId="15" fillId="0" borderId="0" xfId="0" applyFont="1" applyAlignment="1">
      <alignment horizontal="center" vertical="center"/>
    </xf>
    <xf numFmtId="0" fontId="38" fillId="4" borderId="63" xfId="0" applyFont="1" applyFill="1" applyBorder="1" applyAlignment="1">
      <alignment horizontal="center" vertical="center" wrapText="1"/>
    </xf>
    <xf numFmtId="0" fontId="38" fillId="4" borderId="9" xfId="0" applyFont="1" applyFill="1" applyBorder="1" applyAlignment="1">
      <alignment horizontal="center" vertical="center" wrapText="1"/>
    </xf>
    <xf numFmtId="0" fontId="38" fillId="4" borderId="64" xfId="0" applyFont="1" applyFill="1" applyBorder="1" applyAlignment="1">
      <alignment horizontal="center" vertical="center" wrapText="1"/>
    </xf>
    <xf numFmtId="0" fontId="38" fillId="4" borderId="65" xfId="0" applyFont="1" applyFill="1" applyBorder="1" applyAlignment="1">
      <alignment horizontal="center" vertical="center" wrapText="1"/>
    </xf>
    <xf numFmtId="0" fontId="38" fillId="4" borderId="39" xfId="0" applyFont="1" applyFill="1" applyBorder="1" applyAlignment="1">
      <alignment horizontal="center" vertical="center" wrapText="1"/>
    </xf>
    <xf numFmtId="0" fontId="38" fillId="4" borderId="40" xfId="0" applyFont="1" applyFill="1" applyBorder="1" applyAlignment="1">
      <alignment horizontal="center" vertical="center" wrapText="1"/>
    </xf>
    <xf numFmtId="0" fontId="38" fillId="4" borderId="4" xfId="0" applyFont="1" applyFill="1" applyBorder="1" applyAlignment="1">
      <alignment horizontal="center" vertical="center"/>
    </xf>
    <xf numFmtId="0" fontId="38" fillId="4" borderId="61" xfId="0" applyFont="1" applyFill="1" applyBorder="1" applyAlignment="1">
      <alignment horizontal="center" vertical="center"/>
    </xf>
    <xf numFmtId="0" fontId="38" fillId="4" borderId="59" xfId="0" applyFont="1" applyFill="1" applyBorder="1" applyAlignment="1">
      <alignment horizontal="center" vertical="center" wrapText="1"/>
    </xf>
    <xf numFmtId="0" fontId="38" fillId="4" borderId="60" xfId="0" applyFont="1" applyFill="1" applyBorder="1" applyAlignment="1">
      <alignment horizontal="center" vertical="center" wrapText="1"/>
    </xf>
    <xf numFmtId="0" fontId="11" fillId="4" borderId="41" xfId="0" applyFont="1" applyFill="1" applyBorder="1" applyAlignment="1">
      <alignment horizontal="center"/>
    </xf>
    <xf numFmtId="0" fontId="35" fillId="0" borderId="0" xfId="0" applyFont="1" applyAlignment="1">
      <alignment horizontal="center" vertical="center"/>
    </xf>
    <xf numFmtId="0" fontId="40" fillId="4" borderId="8" xfId="0" applyFont="1" applyFill="1" applyBorder="1" applyAlignment="1">
      <alignment horizontal="center" vertical="center"/>
    </xf>
    <xf numFmtId="0" fontId="40" fillId="4" borderId="18" xfId="0" applyFont="1" applyFill="1" applyBorder="1" applyAlignment="1">
      <alignment horizontal="center" vertical="center"/>
    </xf>
    <xf numFmtId="0" fontId="40" fillId="4" borderId="9" xfId="0" applyFont="1" applyFill="1" applyBorder="1" applyAlignment="1">
      <alignment horizontal="center" vertical="center"/>
    </xf>
    <xf numFmtId="0" fontId="40" fillId="4" borderId="66" xfId="0" applyFont="1" applyFill="1" applyBorder="1" applyAlignment="1">
      <alignment horizontal="center" vertical="center"/>
    </xf>
    <xf numFmtId="0" fontId="40" fillId="4" borderId="44" xfId="0" applyFont="1" applyFill="1" applyBorder="1" applyAlignment="1">
      <alignment horizontal="center" vertical="center"/>
    </xf>
    <xf numFmtId="0" fontId="40" fillId="4" borderId="45" xfId="0" applyFont="1" applyFill="1" applyBorder="1" applyAlignment="1">
      <alignment horizontal="center" vertical="center"/>
    </xf>
    <xf numFmtId="0" fontId="40" fillId="4" borderId="67" xfId="0" applyFont="1" applyFill="1" applyBorder="1" applyAlignment="1">
      <alignment horizontal="center" vertical="center"/>
    </xf>
    <xf numFmtId="0" fontId="9" fillId="0" borderId="0" xfId="0" applyFont="1" applyAlignment="1">
      <alignment horizontal="center" vertical="center"/>
    </xf>
    <xf numFmtId="0" fontId="40" fillId="4" borderId="42" xfId="0" applyFont="1" applyFill="1" applyBorder="1" applyAlignment="1">
      <alignment horizontal="center" vertical="center"/>
    </xf>
    <xf numFmtId="0" fontId="40" fillId="4" borderId="6" xfId="0" applyFont="1" applyFill="1" applyBorder="1" applyAlignment="1">
      <alignment horizontal="center" vertical="center"/>
    </xf>
    <xf numFmtId="0" fontId="40" fillId="4" borderId="42" xfId="0" applyFont="1" applyFill="1" applyBorder="1" applyAlignment="1">
      <alignment horizontal="center" vertical="center" wrapText="1"/>
    </xf>
    <xf numFmtId="0" fontId="40" fillId="4" borderId="6" xfId="0" applyFont="1" applyFill="1" applyBorder="1" applyAlignment="1">
      <alignment horizontal="center" vertical="center" wrapText="1"/>
    </xf>
    <xf numFmtId="0" fontId="40" fillId="4" borderId="44" xfId="0" applyFont="1" applyFill="1" applyBorder="1" applyAlignment="1">
      <alignment horizontal="center" vertical="center" wrapText="1"/>
    </xf>
    <xf numFmtId="0" fontId="40" fillId="4" borderId="45" xfId="0" applyFont="1" applyFill="1" applyBorder="1" applyAlignment="1">
      <alignment horizontal="center" vertical="center" wrapText="1"/>
    </xf>
    <xf numFmtId="0" fontId="40" fillId="4" borderId="43" xfId="0" applyFont="1" applyFill="1" applyBorder="1" applyAlignment="1">
      <alignment horizontal="center" vertical="center" wrapText="1"/>
    </xf>
    <xf numFmtId="0" fontId="40" fillId="4" borderId="68" xfId="0" applyFont="1" applyFill="1" applyBorder="1" applyAlignment="1">
      <alignment horizontal="center" vertical="center" wrapText="1"/>
    </xf>
    <xf numFmtId="0" fontId="40" fillId="4" borderId="69" xfId="0" applyFont="1" applyFill="1" applyBorder="1" applyAlignment="1">
      <alignment horizontal="center" vertical="center" wrapText="1"/>
    </xf>
    <xf numFmtId="0" fontId="40" fillId="4" borderId="43" xfId="0" applyFont="1" applyFill="1" applyBorder="1" applyAlignment="1">
      <alignment horizontal="center" vertical="center"/>
    </xf>
    <xf numFmtId="0" fontId="40" fillId="4" borderId="61" xfId="0" applyFont="1" applyFill="1" applyBorder="1" applyAlignment="1">
      <alignment horizontal="center" vertical="center" wrapText="1"/>
    </xf>
    <xf numFmtId="0" fontId="40" fillId="4" borderId="70" xfId="0" applyFont="1" applyFill="1" applyBorder="1" applyAlignment="1">
      <alignment horizontal="center" vertical="center" wrapText="1"/>
    </xf>
    <xf numFmtId="0" fontId="40" fillId="4" borderId="51" xfId="1" applyFont="1" applyFill="1" applyBorder="1" applyAlignment="1">
      <alignment horizontal="center" vertical="center" wrapText="1"/>
    </xf>
    <xf numFmtId="0" fontId="40" fillId="4" borderId="51" xfId="1" applyFont="1" applyFill="1" applyBorder="1" applyAlignment="1">
      <alignment horizontal="center" vertical="center"/>
    </xf>
    <xf numFmtId="0" fontId="40" fillId="4" borderId="0" xfId="1" applyFont="1" applyFill="1" applyBorder="1" applyAlignment="1">
      <alignment horizontal="center" vertical="center"/>
    </xf>
    <xf numFmtId="0" fontId="40" fillId="4" borderId="29" xfId="1" applyFont="1" applyFill="1" applyBorder="1" applyAlignment="1">
      <alignment horizontal="center" vertical="center"/>
    </xf>
    <xf numFmtId="0" fontId="43" fillId="4" borderId="0" xfId="1" applyFont="1" applyFill="1" applyBorder="1" applyAlignment="1">
      <alignment horizontal="center" vertical="center" wrapText="1"/>
    </xf>
    <xf numFmtId="0" fontId="43" fillId="4" borderId="29" xfId="1" applyFont="1" applyFill="1" applyBorder="1" applyAlignment="1">
      <alignment horizontal="center" vertical="center" wrapText="1"/>
    </xf>
    <xf numFmtId="164" fontId="22" fillId="5" borderId="32" xfId="1" applyNumberFormat="1" applyFont="1" applyFill="1" applyBorder="1" applyAlignment="1">
      <alignment horizontal="center" vertical="center" textRotation="90" wrapText="1"/>
    </xf>
    <xf numFmtId="164" fontId="22" fillId="5" borderId="18" xfId="1" applyNumberFormat="1" applyFont="1" applyFill="1" applyBorder="1" applyAlignment="1">
      <alignment horizontal="center" vertical="center" textRotation="90" wrapText="1"/>
    </xf>
    <xf numFmtId="164" fontId="22" fillId="5" borderId="35" xfId="1" applyNumberFormat="1" applyFont="1" applyFill="1" applyBorder="1" applyAlignment="1">
      <alignment horizontal="center" vertical="center" textRotation="90" wrapText="1"/>
    </xf>
    <xf numFmtId="0" fontId="17" fillId="0" borderId="32" xfId="1" applyFont="1" applyFill="1" applyBorder="1" applyAlignment="1" applyProtection="1">
      <alignment horizontal="center" vertical="center" wrapText="1"/>
    </xf>
    <xf numFmtId="0" fontId="17" fillId="0" borderId="18" xfId="1" applyFont="1" applyFill="1" applyBorder="1" applyAlignment="1" applyProtection="1">
      <alignment horizontal="center" vertical="center" wrapText="1"/>
    </xf>
    <xf numFmtId="0" fontId="17" fillId="0" borderId="33" xfId="1" applyFont="1" applyFill="1" applyBorder="1" applyAlignment="1" applyProtection="1">
      <alignment horizontal="center" vertical="center" wrapText="1"/>
    </xf>
    <xf numFmtId="167" fontId="19" fillId="0" borderId="48" xfId="1" applyNumberFormat="1" applyFont="1" applyFill="1" applyBorder="1" applyAlignment="1">
      <alignment horizontal="center" vertical="center" textRotation="90" readingOrder="1"/>
    </xf>
    <xf numFmtId="167" fontId="19" fillId="0" borderId="10" xfId="1" applyNumberFormat="1" applyFont="1" applyFill="1" applyBorder="1" applyAlignment="1">
      <alignment horizontal="center" vertical="center" textRotation="90" readingOrder="1"/>
    </xf>
    <xf numFmtId="165" fontId="17" fillId="0" borderId="49" xfId="1" applyNumberFormat="1" applyFont="1" applyFill="1" applyBorder="1" applyAlignment="1">
      <alignment horizontal="center"/>
    </xf>
    <xf numFmtId="165" fontId="17" fillId="0" borderId="17" xfId="1" applyNumberFormat="1" applyFont="1" applyFill="1" applyBorder="1" applyAlignment="1">
      <alignment horizontal="center"/>
    </xf>
    <xf numFmtId="0" fontId="17" fillId="0" borderId="34" xfId="1" applyFont="1" applyFill="1" applyBorder="1" applyAlignment="1" applyProtection="1">
      <alignment horizontal="center" vertical="center" wrapText="1"/>
    </xf>
    <xf numFmtId="167" fontId="19" fillId="0" borderId="52" xfId="1" applyNumberFormat="1" applyFont="1" applyFill="1" applyBorder="1" applyAlignment="1">
      <alignment horizontal="center" vertical="center" textRotation="90" readingOrder="1"/>
    </xf>
    <xf numFmtId="0" fontId="19" fillId="0" borderId="10" xfId="1" applyNumberFormat="1" applyFont="1" applyFill="1" applyBorder="1" applyAlignment="1">
      <alignment horizontal="center" vertical="center" textRotation="90" readingOrder="1"/>
    </xf>
    <xf numFmtId="0" fontId="19" fillId="0" borderId="8" xfId="1" applyNumberFormat="1" applyFont="1" applyFill="1" applyBorder="1" applyAlignment="1">
      <alignment horizontal="center" vertical="center" textRotation="90" readingOrder="1"/>
    </xf>
    <xf numFmtId="165" fontId="17" fillId="0" borderId="2" xfId="1" applyNumberFormat="1" applyFont="1" applyFill="1" applyBorder="1" applyAlignment="1">
      <alignment horizontal="center"/>
    </xf>
    <xf numFmtId="165" fontId="17" fillId="0" borderId="47" xfId="1" applyNumberFormat="1" applyFont="1" applyFill="1" applyBorder="1" applyAlignment="1">
      <alignment horizontal="center"/>
    </xf>
    <xf numFmtId="165" fontId="17" fillId="0" borderId="50" xfId="1" applyNumberFormat="1" applyFont="1" applyFill="1" applyBorder="1" applyAlignment="1">
      <alignment horizontal="center"/>
    </xf>
    <xf numFmtId="0" fontId="19" fillId="0" borderId="46" xfId="1" applyNumberFormat="1" applyFont="1" applyFill="1" applyBorder="1" applyAlignment="1">
      <alignment horizontal="center" vertical="center" textRotation="90" readingOrder="1"/>
    </xf>
    <xf numFmtId="165" fontId="17" fillId="0" borderId="21" xfId="1" applyNumberFormat="1" applyFont="1" applyFill="1" applyBorder="1" applyAlignment="1">
      <alignment horizontal="center"/>
    </xf>
    <xf numFmtId="165" fontId="17" fillId="0" borderId="22" xfId="1" applyNumberFormat="1" applyFont="1" applyFill="1" applyBorder="1" applyAlignment="1">
      <alignment horizontal="center"/>
    </xf>
    <xf numFmtId="165" fontId="17" fillId="0" borderId="23" xfId="1" applyNumberFormat="1" applyFont="1" applyFill="1" applyBorder="1" applyAlignment="1">
      <alignment horizontal="center"/>
    </xf>
    <xf numFmtId="165" fontId="17" fillId="0" borderId="20" xfId="1" applyNumberFormat="1" applyFont="1" applyFill="1" applyBorder="1" applyAlignment="1">
      <alignment horizontal="center"/>
    </xf>
    <xf numFmtId="0" fontId="40" fillId="4" borderId="51" xfId="1" applyFont="1" applyFill="1" applyBorder="1" applyAlignment="1">
      <alignment horizontal="center" wrapText="1"/>
    </xf>
    <xf numFmtId="0" fontId="40" fillId="4" borderId="30" xfId="1" applyFont="1" applyFill="1" applyBorder="1" applyAlignment="1">
      <alignment horizontal="center" vertical="center" wrapText="1"/>
    </xf>
    <xf numFmtId="0" fontId="40" fillId="4" borderId="29" xfId="1" applyFont="1" applyFill="1" applyBorder="1" applyAlignment="1">
      <alignment horizontal="center" vertical="center" wrapText="1"/>
    </xf>
    <xf numFmtId="0" fontId="19" fillId="0" borderId="21" xfId="1" applyNumberFormat="1" applyFont="1" applyFill="1" applyBorder="1" applyAlignment="1">
      <alignment horizontal="center" vertical="center" textRotation="90" wrapText="1" readingOrder="1"/>
    </xf>
    <xf numFmtId="0" fontId="19" fillId="0" borderId="24" xfId="1" applyNumberFormat="1" applyFont="1" applyFill="1" applyBorder="1" applyAlignment="1">
      <alignment horizontal="center" vertical="center" textRotation="90" wrapText="1" readingOrder="1"/>
    </xf>
    <xf numFmtId="167" fontId="19" fillId="0" borderId="71" xfId="1" applyNumberFormat="1" applyFont="1" applyFill="1" applyBorder="1" applyAlignment="1">
      <alignment horizontal="center" vertical="center" textRotation="90" readingOrder="1"/>
    </xf>
    <xf numFmtId="167" fontId="19" fillId="0" borderId="13" xfId="1" applyNumberFormat="1" applyFont="1" applyFill="1" applyBorder="1" applyAlignment="1">
      <alignment horizontal="center" vertical="center" textRotation="90" readingOrder="1"/>
    </xf>
    <xf numFmtId="165" fontId="17" fillId="0" borderId="31" xfId="1" applyNumberFormat="1" applyFont="1" applyFill="1" applyBorder="1" applyAlignment="1">
      <alignment horizontal="center"/>
    </xf>
    <xf numFmtId="165" fontId="1" fillId="0" borderId="25" xfId="1" applyNumberFormat="1" applyFont="1" applyFill="1" applyBorder="1" applyAlignment="1">
      <alignment horizontal="justify" vertical="top" wrapText="1"/>
    </xf>
    <xf numFmtId="0" fontId="1" fillId="0" borderId="31" xfId="0" applyFont="1" applyBorder="1" applyAlignment="1">
      <alignment horizontal="justify" vertical="top" wrapText="1"/>
    </xf>
    <xf numFmtId="165" fontId="1" fillId="0" borderId="26" xfId="1" applyNumberFormat="1" applyFont="1" applyFill="1" applyBorder="1" applyAlignment="1">
      <alignment horizontal="justify" vertical="top" wrapText="1"/>
    </xf>
    <xf numFmtId="0" fontId="1" fillId="0" borderId="62" xfId="0" applyFont="1" applyBorder="1" applyAlignment="1">
      <alignment horizontal="justify" vertical="top" wrapText="1"/>
    </xf>
    <xf numFmtId="165" fontId="17" fillId="0" borderId="36" xfId="1" applyNumberFormat="1" applyFont="1" applyFill="1" applyBorder="1" applyAlignment="1">
      <alignment horizontal="center"/>
    </xf>
    <xf numFmtId="0" fontId="19" fillId="0" borderId="8" xfId="1" applyNumberFormat="1" applyFont="1" applyFill="1" applyBorder="1" applyAlignment="1">
      <alignment horizontal="center" vertical="center" textRotation="90" wrapText="1" readingOrder="1"/>
    </xf>
    <xf numFmtId="0" fontId="19" fillId="0" borderId="33" xfId="1" applyNumberFormat="1" applyFont="1" applyFill="1" applyBorder="1" applyAlignment="1">
      <alignment horizontal="center" vertical="center" textRotation="90" wrapText="1" readingOrder="1"/>
    </xf>
    <xf numFmtId="165" fontId="17" fillId="0" borderId="19" xfId="1" applyNumberFormat="1" applyFont="1" applyFill="1" applyBorder="1" applyAlignment="1">
      <alignment horizontal="center"/>
    </xf>
    <xf numFmtId="0" fontId="19" fillId="0" borderId="22" xfId="1" applyNumberFormat="1" applyFont="1" applyFill="1" applyBorder="1" applyAlignment="1">
      <alignment horizontal="center" vertical="center" textRotation="90" wrapText="1" readingOrder="1"/>
    </xf>
    <xf numFmtId="0" fontId="17" fillId="0" borderId="35" xfId="1" applyFont="1" applyFill="1" applyBorder="1" applyAlignment="1" applyProtection="1">
      <alignment horizontal="center" vertical="center" wrapText="1"/>
    </xf>
    <xf numFmtId="167" fontId="19" fillId="0" borderId="72" xfId="1" applyNumberFormat="1" applyFont="1" applyFill="1" applyBorder="1" applyAlignment="1">
      <alignment horizontal="center" vertical="center" textRotation="90" readingOrder="1"/>
    </xf>
    <xf numFmtId="167" fontId="19" fillId="0" borderId="62" xfId="1" applyNumberFormat="1" applyFont="1" applyFill="1" applyBorder="1" applyAlignment="1">
      <alignment horizontal="center" vertical="center" textRotation="90" readingOrder="1"/>
    </xf>
    <xf numFmtId="165" fontId="17" fillId="0" borderId="24" xfId="1" applyNumberFormat="1" applyFont="1" applyFill="1" applyBorder="1" applyAlignment="1">
      <alignment horizontal="center"/>
    </xf>
    <xf numFmtId="165" fontId="17" fillId="0" borderId="0" xfId="1" applyNumberFormat="1" applyFont="1" applyFill="1" applyBorder="1" applyAlignment="1">
      <alignment horizontal="center"/>
    </xf>
    <xf numFmtId="0" fontId="17" fillId="0" borderId="8" xfId="1" applyFont="1" applyFill="1" applyBorder="1" applyAlignment="1" applyProtection="1">
      <alignment horizontal="center" vertical="center" wrapText="1"/>
    </xf>
    <xf numFmtId="0" fontId="17" fillId="0" borderId="9" xfId="1" applyFont="1" applyFill="1" applyBorder="1" applyAlignment="1" applyProtection="1">
      <alignment horizontal="center" vertical="center" wrapText="1"/>
    </xf>
    <xf numFmtId="0" fontId="6" fillId="0" borderId="0" xfId="0" applyFont="1" applyAlignment="1">
      <alignment horizontal="center" vertical="center"/>
    </xf>
    <xf numFmtId="0" fontId="34" fillId="0" borderId="0" xfId="0" applyFont="1" applyAlignment="1">
      <alignment horizontal="justify" vertical="top" wrapText="1"/>
    </xf>
    <xf numFmtId="0" fontId="0" fillId="0" borderId="0" xfId="0" applyAlignment="1">
      <alignment horizontal="justify" vertical="top" wrapText="1"/>
    </xf>
    <xf numFmtId="0" fontId="34" fillId="0" borderId="0" xfId="0" applyFont="1" applyAlignment="1">
      <alignment horizontal="center" vertical="top"/>
    </xf>
    <xf numFmtId="0" fontId="34" fillId="0" borderId="0" xfId="0" applyFont="1" applyAlignment="1">
      <alignment horizontal="center" vertical="top" wrapText="1"/>
    </xf>
    <xf numFmtId="0" fontId="9" fillId="0" borderId="0" xfId="7" applyFont="1" applyAlignment="1">
      <alignment horizontal="center" vertical="center"/>
    </xf>
    <xf numFmtId="0" fontId="37" fillId="0" borderId="0" xfId="7" applyFont="1" applyAlignment="1">
      <alignment horizontal="center" vertical="center"/>
    </xf>
    <xf numFmtId="0" fontId="31" fillId="0" borderId="0" xfId="7" applyFont="1" applyAlignment="1">
      <alignment horizontal="justify" vertical="top" wrapText="1"/>
    </xf>
    <xf numFmtId="0" fontId="37" fillId="0" borderId="0" xfId="7" applyFont="1" applyAlignment="1">
      <alignment horizontal="center" vertical="top" wrapText="1"/>
    </xf>
    <xf numFmtId="4" fontId="31" fillId="0" borderId="0" xfId="7" applyNumberFormat="1" applyFont="1" applyAlignment="1">
      <alignment horizontal="justify" vertical="top" wrapText="1"/>
    </xf>
  </cellXfs>
  <cellStyles count="9">
    <cellStyle name="Millares" xfId="4" builtinId="3"/>
    <cellStyle name="Millares 2" xfId="8"/>
    <cellStyle name="Normal" xfId="0" builtinId="0"/>
    <cellStyle name="Normal 2" xfId="3"/>
    <cellStyle name="Normal 2 2" xfId="7"/>
    <cellStyle name="Normal 3" xfId="5"/>
    <cellStyle name="Normal 5" xfId="6"/>
    <cellStyle name="Normal_Propuesta de formato AMLO" xfId="1"/>
    <cellStyle name="Normal_S-Informe de Avance 2007 listo" xfId="2"/>
  </cellStyles>
  <dxfs count="8">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s>
  <tableStyles count="0" defaultTableStyle="TableStyleMedium9" defaultPivotStyle="PivotStyleLight16"/>
  <colors>
    <mruColors>
      <color rgb="FFCCCCCC"/>
      <color rgb="FFF8D628"/>
      <color rgb="FF75A729"/>
      <color rgb="FFC2D69B"/>
      <color rgb="FFFFC000"/>
      <color rgb="FF75A71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xdr:from>
      <xdr:col>9</xdr:col>
      <xdr:colOff>342900</xdr:colOff>
      <xdr:row>2</xdr:row>
      <xdr:rowOff>0</xdr:rowOff>
    </xdr:from>
    <xdr:to>
      <xdr:col>9</xdr:col>
      <xdr:colOff>800100</xdr:colOff>
      <xdr:row>2</xdr:row>
      <xdr:rowOff>95250</xdr:rowOff>
    </xdr:to>
    <xdr:sp macro="" textlink="">
      <xdr:nvSpPr>
        <xdr:cNvPr id="5" name="4 Elipse"/>
        <xdr:cNvSpPr/>
      </xdr:nvSpPr>
      <xdr:spPr>
        <a:xfrm>
          <a:off x="4229100" y="485775"/>
          <a:ext cx="457200" cy="371475"/>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twoCellAnchor>
    <xdr:from>
      <xdr:col>7</xdr:col>
      <xdr:colOff>1119462</xdr:colOff>
      <xdr:row>58</xdr:row>
      <xdr:rowOff>134471</xdr:rowOff>
    </xdr:from>
    <xdr:to>
      <xdr:col>10</xdr:col>
      <xdr:colOff>705970</xdr:colOff>
      <xdr:row>65</xdr:row>
      <xdr:rowOff>448235</xdr:rowOff>
    </xdr:to>
    <xdr:sp macro="" textlink="">
      <xdr:nvSpPr>
        <xdr:cNvPr id="25" name="24 CuadroTexto"/>
        <xdr:cNvSpPr txBox="1"/>
      </xdr:nvSpPr>
      <xdr:spPr>
        <a:xfrm>
          <a:off x="1690962" y="12248030"/>
          <a:ext cx="4192126" cy="14343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Arial" pitchFamily="34" charset="0"/>
              <a:cs typeface="Arial" pitchFamily="34" charset="0"/>
            </a:rPr>
            <a:t>Elaboró</a:t>
          </a:r>
        </a:p>
        <a:p>
          <a:pPr algn="ctr"/>
          <a:endParaRPr lang="es-MX" sz="1100" b="1">
            <a:latin typeface="Arial" pitchFamily="34" charset="0"/>
            <a:cs typeface="Arial" pitchFamily="34" charset="0"/>
          </a:endParaRPr>
        </a:p>
        <a:p>
          <a:r>
            <a:rPr lang="es-MX" sz="1100">
              <a:latin typeface="Arial" pitchFamily="34" charset="0"/>
              <a:cs typeface="Arial" pitchFamily="34" charset="0"/>
            </a:rPr>
            <a:t> </a:t>
          </a:r>
        </a:p>
        <a:p>
          <a:pPr algn="ctr"/>
          <a:r>
            <a:rPr lang="es-MX" sz="1100" b="1">
              <a:solidFill>
                <a:schemeClr val="tx1"/>
              </a:solidFill>
              <a:latin typeface="Arial" pitchFamily="34" charset="0"/>
              <a:cs typeface="Arial" pitchFamily="34" charset="0"/>
            </a:rPr>
            <a:t>_________________________</a:t>
          </a:r>
        </a:p>
        <a:p>
          <a:pPr marL="0" indent="0" algn="ctr"/>
          <a:r>
            <a:rPr lang="es-MX" sz="1100" b="1">
              <a:solidFill>
                <a:schemeClr val="tx1"/>
              </a:solidFill>
              <a:latin typeface="Arial" pitchFamily="34" charset="0"/>
              <a:ea typeface="+mn-ea"/>
              <a:cs typeface="Arial" pitchFamily="34" charset="0"/>
            </a:rPr>
            <a:t>C.P. CECILIA MENDOZA FRIAS</a:t>
          </a:r>
        </a:p>
        <a:p>
          <a:pPr marL="0" indent="0" algn="ctr"/>
          <a:r>
            <a:rPr lang="es-MX" sz="1100" b="1">
              <a:solidFill>
                <a:schemeClr val="tx1"/>
              </a:solidFill>
              <a:latin typeface="Arial" pitchFamily="34" charset="0"/>
              <a:ea typeface="+mn-ea"/>
              <a:cs typeface="Arial" pitchFamily="34" charset="0"/>
            </a:rPr>
            <a:t>SUBGERENTE DE FINANZAS Y CONTROL </a:t>
          </a:r>
        </a:p>
      </xdr:txBody>
    </xdr:sp>
    <xdr:clientData/>
  </xdr:twoCellAnchor>
  <xdr:twoCellAnchor>
    <xdr:from>
      <xdr:col>18</xdr:col>
      <xdr:colOff>291353</xdr:colOff>
      <xdr:row>58</xdr:row>
      <xdr:rowOff>89647</xdr:rowOff>
    </xdr:from>
    <xdr:to>
      <xdr:col>21</xdr:col>
      <xdr:colOff>593912</xdr:colOff>
      <xdr:row>65</xdr:row>
      <xdr:rowOff>44824</xdr:rowOff>
    </xdr:to>
    <xdr:sp macro="" textlink="">
      <xdr:nvSpPr>
        <xdr:cNvPr id="38" name="37 CuadroTexto"/>
        <xdr:cNvSpPr txBox="1"/>
      </xdr:nvSpPr>
      <xdr:spPr>
        <a:xfrm>
          <a:off x="13010029" y="12203206"/>
          <a:ext cx="4022912" cy="10757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Arial" pitchFamily="34" charset="0"/>
              <a:cs typeface="Arial" pitchFamily="34" charset="0"/>
            </a:rPr>
            <a:t>Autorizó:</a:t>
          </a:r>
        </a:p>
        <a:p>
          <a:pPr algn="ctr"/>
          <a:endParaRPr lang="es-MX" sz="1100" b="1">
            <a:latin typeface="Arial" pitchFamily="34" charset="0"/>
            <a:cs typeface="Arial" pitchFamily="34" charset="0"/>
          </a:endParaRPr>
        </a:p>
        <a:p>
          <a:r>
            <a:rPr lang="es-MX" sz="1100">
              <a:latin typeface="Arial" pitchFamily="34" charset="0"/>
              <a:cs typeface="Arial" pitchFamily="34" charset="0"/>
            </a:rPr>
            <a:t> </a:t>
          </a:r>
        </a:p>
        <a:p>
          <a:pPr algn="ctr"/>
          <a:r>
            <a:rPr lang="es-MX" sz="1100" b="1">
              <a:solidFill>
                <a:schemeClr val="tx1"/>
              </a:solidFill>
              <a:latin typeface="Arial" pitchFamily="34" charset="0"/>
              <a:cs typeface="Arial" pitchFamily="34" charset="0"/>
            </a:rPr>
            <a:t>______________________________________</a:t>
          </a:r>
        </a:p>
        <a:p>
          <a:pPr marL="0" indent="0" algn="ctr"/>
          <a:r>
            <a:rPr lang="es-MX" sz="1100" b="1">
              <a:solidFill>
                <a:schemeClr val="tx1"/>
              </a:solidFill>
              <a:latin typeface="Arial" pitchFamily="34" charset="0"/>
              <a:ea typeface="+mn-ea"/>
              <a:cs typeface="Arial" pitchFamily="34" charset="0"/>
            </a:rPr>
            <a:t>LIC. MARIA YSAURA MORENO ALAMINA </a:t>
          </a:r>
        </a:p>
        <a:p>
          <a:pPr marL="0" indent="0" algn="ctr"/>
          <a:r>
            <a:rPr lang="es-MX" sz="1100" b="1">
              <a:solidFill>
                <a:schemeClr val="tx1"/>
              </a:solidFill>
              <a:latin typeface="Arial" pitchFamily="34" charset="0"/>
              <a:ea typeface="+mn-ea"/>
              <a:cs typeface="Arial" pitchFamily="34" charset="0"/>
            </a:rPr>
            <a:t>DIRECTORA</a:t>
          </a:r>
          <a:r>
            <a:rPr lang="es-MX" sz="1100" b="1" baseline="0">
              <a:solidFill>
                <a:schemeClr val="tx1"/>
              </a:solidFill>
              <a:latin typeface="Arial" pitchFamily="34" charset="0"/>
              <a:ea typeface="+mn-ea"/>
              <a:cs typeface="Arial" pitchFamily="34" charset="0"/>
            </a:rPr>
            <a:t> GENERAL DE FIDERE III</a:t>
          </a:r>
          <a:endParaRPr lang="es-MX" sz="1100" b="1">
            <a:solidFill>
              <a:schemeClr val="tx1"/>
            </a:solidFill>
            <a:latin typeface="Arial" pitchFamily="34" charset="0"/>
            <a:ea typeface="+mn-ea"/>
            <a:cs typeface="Arial" pitchFamily="34" charset="0"/>
          </a:endParaRPr>
        </a:p>
      </xdr:txBody>
    </xdr:sp>
    <xdr:clientData/>
  </xdr:twoCellAnchor>
  <xdr:twoCellAnchor editAs="oneCell">
    <xdr:from>
      <xdr:col>17</xdr:col>
      <xdr:colOff>3</xdr:colOff>
      <xdr:row>2</xdr:row>
      <xdr:rowOff>0</xdr:rowOff>
    </xdr:from>
    <xdr:to>
      <xdr:col>21</xdr:col>
      <xdr:colOff>1221443</xdr:colOff>
      <xdr:row>5</xdr:row>
      <xdr:rowOff>44823</xdr:rowOff>
    </xdr:to>
    <xdr:pic>
      <xdr:nvPicPr>
        <xdr:cNvPr id="7"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52297" y="1154205"/>
          <a:ext cx="5020234" cy="795618"/>
        </a:xfrm>
        <a:prstGeom prst="rect">
          <a:avLst/>
        </a:prstGeom>
      </xdr:spPr>
    </xdr:pic>
    <xdr:clientData/>
  </xdr:twoCellAnchor>
  <xdr:twoCellAnchor>
    <xdr:from>
      <xdr:col>11</xdr:col>
      <xdr:colOff>918882</xdr:colOff>
      <xdr:row>58</xdr:row>
      <xdr:rowOff>145676</xdr:rowOff>
    </xdr:from>
    <xdr:to>
      <xdr:col>15</xdr:col>
      <xdr:colOff>616324</xdr:colOff>
      <xdr:row>65</xdr:row>
      <xdr:rowOff>392206</xdr:rowOff>
    </xdr:to>
    <xdr:sp macro="" textlink="">
      <xdr:nvSpPr>
        <xdr:cNvPr id="2" name="1 CuadroTexto"/>
        <xdr:cNvSpPr txBox="1"/>
      </xdr:nvSpPr>
      <xdr:spPr>
        <a:xfrm>
          <a:off x="7339853" y="12259235"/>
          <a:ext cx="3529853" cy="1367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100" b="1" baseline="0">
              <a:solidFill>
                <a:schemeClr val="dk1"/>
              </a:solidFill>
              <a:effectLst/>
              <a:latin typeface="Arial" pitchFamily="34" charset="0"/>
              <a:ea typeface="+mn-ea"/>
              <a:cs typeface="Arial" pitchFamily="34" charset="0"/>
            </a:rPr>
            <a:t>Revisó</a:t>
          </a:r>
          <a:r>
            <a:rPr lang="es-MX" sz="1100" b="1">
              <a:solidFill>
                <a:schemeClr val="dk1"/>
              </a:solidFill>
              <a:effectLst/>
              <a:latin typeface="Arial" pitchFamily="34" charset="0"/>
              <a:ea typeface="+mn-ea"/>
              <a:cs typeface="Arial" pitchFamily="34" charset="0"/>
            </a:rPr>
            <a:t>:</a:t>
          </a:r>
        </a:p>
        <a:p>
          <a:pPr algn="ctr"/>
          <a:endParaRPr lang="es-MX">
            <a:effectLst/>
            <a:latin typeface="Arial" pitchFamily="34" charset="0"/>
            <a:cs typeface="Arial" pitchFamily="34" charset="0"/>
          </a:endParaRPr>
        </a:p>
        <a:p>
          <a:r>
            <a:rPr lang="es-MX" sz="1100">
              <a:solidFill>
                <a:schemeClr val="dk1"/>
              </a:solidFill>
              <a:effectLst/>
              <a:latin typeface="+mn-lt"/>
              <a:ea typeface="+mn-ea"/>
              <a:cs typeface="+mn-cs"/>
            </a:rPr>
            <a:t> </a:t>
          </a:r>
          <a:endParaRPr lang="es-MX">
            <a:effectLst/>
          </a:endParaRPr>
        </a:p>
        <a:p>
          <a:r>
            <a:rPr lang="es-MX" sz="1100" b="1">
              <a:solidFill>
                <a:schemeClr val="dk1"/>
              </a:solidFill>
              <a:effectLst/>
              <a:latin typeface="+mn-lt"/>
              <a:ea typeface="+mn-ea"/>
              <a:cs typeface="+mn-cs"/>
            </a:rPr>
            <a:t>___________________________________________</a:t>
          </a:r>
          <a:endParaRPr lang="es-MX">
            <a:effectLst/>
          </a:endParaRPr>
        </a:p>
        <a:p>
          <a:pPr algn="ctr"/>
          <a:r>
            <a:rPr lang="es-MX" sz="1100" b="1" baseline="0">
              <a:solidFill>
                <a:schemeClr val="dk1"/>
              </a:solidFill>
              <a:effectLst/>
              <a:latin typeface="Arial" pitchFamily="34" charset="0"/>
              <a:ea typeface="+mn-ea"/>
              <a:cs typeface="Arial" pitchFamily="34" charset="0"/>
            </a:rPr>
            <a:t>LIC. MARIA ADRIANA PIMENTEL PELÁEZ  </a:t>
          </a:r>
        </a:p>
        <a:p>
          <a:pPr algn="ctr"/>
          <a:r>
            <a:rPr lang="es-MX" sz="1100" b="1" baseline="0">
              <a:solidFill>
                <a:schemeClr val="dk1"/>
              </a:solidFill>
              <a:effectLst/>
              <a:latin typeface="Arial" pitchFamily="34" charset="0"/>
              <a:ea typeface="+mn-ea"/>
              <a:cs typeface="Arial" pitchFamily="34" charset="0"/>
            </a:rPr>
            <a:t>GERENTE DE ADMINISTRACIÓN Y FINANZAS</a:t>
          </a:r>
          <a:endParaRPr lang="es-MX">
            <a:effectLst/>
            <a:latin typeface="Arial" pitchFamily="34" charset="0"/>
            <a:cs typeface="Arial" pitchFamily="34" charset="0"/>
          </a:endParaRPr>
        </a:p>
        <a:p>
          <a:endParaRPr lang="es-MX"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1266824</xdr:colOff>
      <xdr:row>14</xdr:row>
      <xdr:rowOff>228599</xdr:rowOff>
    </xdr:from>
    <xdr:to>
      <xdr:col>4</xdr:col>
      <xdr:colOff>895350</xdr:colOff>
      <xdr:row>19</xdr:row>
      <xdr:rowOff>9524</xdr:rowOff>
    </xdr:to>
    <xdr:sp macro="" textlink="">
      <xdr:nvSpPr>
        <xdr:cNvPr id="7" name="6 CuadroTexto"/>
        <xdr:cNvSpPr txBox="1"/>
      </xdr:nvSpPr>
      <xdr:spPr>
        <a:xfrm>
          <a:off x="2028824" y="3409949"/>
          <a:ext cx="4629151" cy="1304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Elaboró :</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a:t>
          </a:r>
        </a:p>
        <a:p>
          <a:pPr marL="0" indent="0" algn="ctr"/>
          <a:r>
            <a:rPr lang="es-MX" sz="900" b="1">
              <a:solidFill>
                <a:schemeClr val="tx1"/>
              </a:solidFill>
              <a:latin typeface="Arial" pitchFamily="34" charset="0"/>
              <a:ea typeface="Verdana" pitchFamily="34" charset="0"/>
              <a:cs typeface="Arial" pitchFamily="34" charset="0"/>
            </a:rPr>
            <a:t>C.P. CECILIA MENDOZA FRIAS</a:t>
          </a:r>
        </a:p>
        <a:p>
          <a:r>
            <a:rPr lang="es-MX" sz="1100" b="1">
              <a:solidFill>
                <a:schemeClr val="dk1"/>
              </a:solidFill>
              <a:effectLst/>
              <a:latin typeface="Arial" pitchFamily="34" charset="0"/>
              <a:ea typeface="+mn-ea"/>
              <a:cs typeface="Arial" pitchFamily="34" charset="0"/>
            </a:rPr>
            <a:t>                                </a:t>
          </a:r>
          <a:r>
            <a:rPr lang="es-MX" sz="900" b="1">
              <a:solidFill>
                <a:schemeClr val="dk1"/>
              </a:solidFill>
              <a:effectLst/>
              <a:latin typeface="Arial" pitchFamily="34" charset="0"/>
              <a:ea typeface="+mn-ea"/>
              <a:cs typeface="Arial" pitchFamily="34" charset="0"/>
            </a:rPr>
            <a:t>SUBGERENTE DE FINANZAS Y CONTROL </a:t>
          </a:r>
          <a:endParaRPr lang="es-MX" sz="900">
            <a:effectLst/>
            <a:latin typeface="Arial" pitchFamily="34" charset="0"/>
            <a:cs typeface="Arial" pitchFamily="34" charset="0"/>
          </a:endParaRPr>
        </a:p>
      </xdr:txBody>
    </xdr:sp>
    <xdr:clientData/>
  </xdr:twoCellAnchor>
  <xdr:twoCellAnchor>
    <xdr:from>
      <xdr:col>9</xdr:col>
      <xdr:colOff>942975</xdr:colOff>
      <xdr:row>14</xdr:row>
      <xdr:rowOff>266699</xdr:rowOff>
    </xdr:from>
    <xdr:to>
      <xdr:col>13</xdr:col>
      <xdr:colOff>0</xdr:colOff>
      <xdr:row>19</xdr:row>
      <xdr:rowOff>238124</xdr:rowOff>
    </xdr:to>
    <xdr:sp macro="" textlink="">
      <xdr:nvSpPr>
        <xdr:cNvPr id="9" name="8 CuadroTexto"/>
        <xdr:cNvSpPr txBox="1"/>
      </xdr:nvSpPr>
      <xdr:spPr>
        <a:xfrm>
          <a:off x="12134850" y="3448049"/>
          <a:ext cx="3352800" cy="1495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Autorizó: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b="1">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___________________________________</a:t>
          </a:r>
        </a:p>
        <a:p>
          <a:pPr marL="0" indent="0" algn="ctr"/>
          <a:r>
            <a:rPr lang="es-MX" sz="900" b="1">
              <a:solidFill>
                <a:schemeClr val="tx1"/>
              </a:solidFill>
              <a:latin typeface="Arial" pitchFamily="34" charset="0"/>
              <a:ea typeface="Verdana" pitchFamily="34" charset="0"/>
              <a:cs typeface="Arial" pitchFamily="34" charset="0"/>
            </a:rPr>
            <a:t>LIC. MARIA</a:t>
          </a:r>
          <a:r>
            <a:rPr lang="es-MX" sz="900" b="1" baseline="0">
              <a:solidFill>
                <a:schemeClr val="tx1"/>
              </a:solidFill>
              <a:latin typeface="Arial" pitchFamily="34" charset="0"/>
              <a:ea typeface="Verdana" pitchFamily="34" charset="0"/>
              <a:cs typeface="Arial" pitchFamily="34" charset="0"/>
            </a:rPr>
            <a:t> YSAURA MORENO ALAMINA</a:t>
          </a:r>
          <a:endParaRPr lang="es-MX" sz="900" b="1">
            <a:solidFill>
              <a:schemeClr val="tx1"/>
            </a:solidFill>
            <a:latin typeface="Arial" pitchFamily="34" charset="0"/>
            <a:ea typeface="Verdana" pitchFamily="34" charset="0"/>
            <a:cs typeface="Arial" pitchFamily="34" charset="0"/>
          </a:endParaRPr>
        </a:p>
        <a:p>
          <a:pPr marL="0" indent="0" algn="ctr"/>
          <a:r>
            <a:rPr lang="es-MX" sz="900" b="1">
              <a:solidFill>
                <a:schemeClr val="tx1"/>
              </a:solidFill>
              <a:latin typeface="Arial" pitchFamily="34" charset="0"/>
              <a:ea typeface="Verdana" pitchFamily="34" charset="0"/>
              <a:cs typeface="Arial" pitchFamily="34" charset="0"/>
            </a:rPr>
            <a:t>DIRECTORA GENERAL DEL FIDERE III</a:t>
          </a:r>
        </a:p>
      </xdr:txBody>
    </xdr:sp>
    <xdr:clientData/>
  </xdr:twoCellAnchor>
  <xdr:twoCellAnchor editAs="oneCell">
    <xdr:from>
      <xdr:col>7</xdr:col>
      <xdr:colOff>1028700</xdr:colOff>
      <xdr:row>1</xdr:row>
      <xdr:rowOff>180974</xdr:rowOff>
    </xdr:from>
    <xdr:to>
      <xdr:col>13</xdr:col>
      <xdr:colOff>495300</xdr:colOff>
      <xdr:row>4</xdr:row>
      <xdr:rowOff>47624</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34600" y="342899"/>
          <a:ext cx="5848350" cy="504825"/>
        </a:xfrm>
        <a:prstGeom prst="rect">
          <a:avLst/>
        </a:prstGeom>
      </xdr:spPr>
    </xdr:pic>
    <xdr:clientData/>
  </xdr:twoCellAnchor>
  <xdr:twoCellAnchor>
    <xdr:from>
      <xdr:col>5</xdr:col>
      <xdr:colOff>266700</xdr:colOff>
      <xdr:row>14</xdr:row>
      <xdr:rowOff>276225</xdr:rowOff>
    </xdr:from>
    <xdr:to>
      <xdr:col>9</xdr:col>
      <xdr:colOff>180975</xdr:colOff>
      <xdr:row>19</xdr:row>
      <xdr:rowOff>19050</xdr:rowOff>
    </xdr:to>
    <xdr:sp macro="" textlink="">
      <xdr:nvSpPr>
        <xdr:cNvPr id="10" name="9 CuadroTexto"/>
        <xdr:cNvSpPr txBox="1"/>
      </xdr:nvSpPr>
      <xdr:spPr>
        <a:xfrm>
          <a:off x="7353300" y="3457575"/>
          <a:ext cx="4019550" cy="12668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900" b="1" baseline="0">
              <a:solidFill>
                <a:schemeClr val="dk1"/>
              </a:solidFill>
              <a:effectLst/>
              <a:latin typeface="Arial" pitchFamily="34" charset="0"/>
              <a:ea typeface="+mn-ea"/>
              <a:cs typeface="Arial" pitchFamily="34" charset="0"/>
            </a:rPr>
            <a:t>Revisó</a:t>
          </a:r>
          <a:r>
            <a:rPr lang="es-MX" sz="900" b="1">
              <a:solidFill>
                <a:schemeClr val="dk1"/>
              </a:solidFill>
              <a:effectLst/>
              <a:latin typeface="Arial" pitchFamily="34" charset="0"/>
              <a:ea typeface="+mn-ea"/>
              <a:cs typeface="Arial" pitchFamily="34" charset="0"/>
            </a:rPr>
            <a:t>:</a:t>
          </a:r>
        </a:p>
        <a:p>
          <a:pPr algn="ctr"/>
          <a:endParaRPr lang="es-MX" sz="900" b="1">
            <a:solidFill>
              <a:schemeClr val="dk1"/>
            </a:solidFill>
            <a:effectLst/>
            <a:latin typeface="Arial" pitchFamily="34" charset="0"/>
            <a:ea typeface="+mn-ea"/>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algn="ctr"/>
          <a:r>
            <a:rPr lang="es-MX" sz="900" b="1" baseline="0">
              <a:solidFill>
                <a:schemeClr val="dk1"/>
              </a:solidFill>
              <a:effectLst/>
              <a:latin typeface="Arial" pitchFamily="34" charset="0"/>
              <a:ea typeface="+mn-ea"/>
              <a:cs typeface="Arial" pitchFamily="34" charset="0"/>
            </a:rPr>
            <a:t>LIC. MARIA ADRIANA PIMENTEL PELÁEZ  </a:t>
          </a:r>
        </a:p>
        <a:p>
          <a:pPr algn="ctr"/>
          <a:r>
            <a:rPr lang="es-MX" sz="900" b="1" baseline="0">
              <a:solidFill>
                <a:schemeClr val="dk1"/>
              </a:solidFill>
              <a:effectLst/>
              <a:latin typeface="Arial" pitchFamily="34" charset="0"/>
              <a:ea typeface="+mn-ea"/>
              <a:cs typeface="Arial" pitchFamily="34" charset="0"/>
            </a:rPr>
            <a:t>GERENTE DE ADMINISTRACIÓN Y FINANZAS</a:t>
          </a:r>
          <a:endParaRPr lang="es-MX" sz="900">
            <a:effectLst/>
            <a:latin typeface="Arial" pitchFamily="34" charset="0"/>
            <a:cs typeface="Arial" pitchFamily="34" charset="0"/>
          </a:endParaRPr>
        </a:p>
        <a:p>
          <a:endParaRPr lang="es-MX" sz="900">
            <a:latin typeface="Arial" pitchFamily="34" charset="0"/>
            <a:cs typeface="Arial"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635000</xdr:colOff>
      <xdr:row>48</xdr:row>
      <xdr:rowOff>101600</xdr:rowOff>
    </xdr:from>
    <xdr:to>
      <xdr:col>7</xdr:col>
      <xdr:colOff>889000</xdr:colOff>
      <xdr:row>58</xdr:row>
      <xdr:rowOff>88900</xdr:rowOff>
    </xdr:to>
    <xdr:sp macro="" textlink="">
      <xdr:nvSpPr>
        <xdr:cNvPr id="17" name="16 CuadroTexto"/>
        <xdr:cNvSpPr txBox="1"/>
      </xdr:nvSpPr>
      <xdr:spPr>
        <a:xfrm>
          <a:off x="2222500" y="10883900"/>
          <a:ext cx="4470400" cy="1752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Elaboró y Revisó: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a:t>
          </a:r>
        </a:p>
        <a:p>
          <a:pPr marL="0" indent="0" algn="ctr"/>
          <a:r>
            <a:rPr lang="es-MX" sz="900" b="1">
              <a:solidFill>
                <a:schemeClr val="tx1"/>
              </a:solidFill>
              <a:latin typeface="Arial" pitchFamily="34" charset="0"/>
              <a:ea typeface="Verdana" pitchFamily="34" charset="0"/>
              <a:cs typeface="Arial" pitchFamily="34" charset="0"/>
            </a:rPr>
            <a:t>C.P.</a:t>
          </a:r>
          <a:r>
            <a:rPr lang="es-MX" sz="900" b="1" baseline="0">
              <a:solidFill>
                <a:schemeClr val="tx1"/>
              </a:solidFill>
              <a:latin typeface="Arial" pitchFamily="34" charset="0"/>
              <a:ea typeface="Verdana" pitchFamily="34" charset="0"/>
              <a:cs typeface="Arial" pitchFamily="34" charset="0"/>
            </a:rPr>
            <a:t> CECILIA MENDOZA FRIAS</a:t>
          </a:r>
          <a:endParaRPr lang="es-MX" sz="900" b="1">
            <a:solidFill>
              <a:schemeClr val="tx1"/>
            </a:solidFill>
            <a:latin typeface="Arial" pitchFamily="34" charset="0"/>
            <a:ea typeface="Verdana" pitchFamily="34" charset="0"/>
            <a:cs typeface="Arial" pitchFamily="34" charset="0"/>
          </a:endParaRPr>
        </a:p>
        <a:p>
          <a:r>
            <a:rPr lang="es-MX" sz="900" b="1">
              <a:solidFill>
                <a:schemeClr val="dk1"/>
              </a:solidFill>
              <a:effectLst/>
              <a:latin typeface="Arial" pitchFamily="34" charset="0"/>
              <a:ea typeface="+mn-ea"/>
              <a:cs typeface="Arial" pitchFamily="34" charset="0"/>
            </a:rPr>
            <a:t>                              SUBGERENTE DE FINANZAS Y CONTROL </a:t>
          </a:r>
          <a:endParaRPr lang="es-MX" sz="900">
            <a:effectLst/>
            <a:latin typeface="Arial" pitchFamily="34" charset="0"/>
            <a:cs typeface="Arial" pitchFamily="34" charset="0"/>
          </a:endParaRPr>
        </a:p>
      </xdr:txBody>
    </xdr:sp>
    <xdr:clientData/>
  </xdr:twoCellAnchor>
  <xdr:twoCellAnchor>
    <xdr:from>
      <xdr:col>7</xdr:col>
      <xdr:colOff>6362700</xdr:colOff>
      <xdr:row>48</xdr:row>
      <xdr:rowOff>88900</xdr:rowOff>
    </xdr:from>
    <xdr:to>
      <xdr:col>8</xdr:col>
      <xdr:colOff>3048000</xdr:colOff>
      <xdr:row>57</xdr:row>
      <xdr:rowOff>127000</xdr:rowOff>
    </xdr:to>
    <xdr:sp macro="" textlink="">
      <xdr:nvSpPr>
        <xdr:cNvPr id="19" name="18 CuadroTexto"/>
        <xdr:cNvSpPr txBox="1"/>
      </xdr:nvSpPr>
      <xdr:spPr>
        <a:xfrm>
          <a:off x="12166600" y="10871200"/>
          <a:ext cx="4216400" cy="1511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Autorizó: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_______________________________</a:t>
          </a:r>
        </a:p>
        <a:p>
          <a:pPr marL="0" indent="0" algn="ctr"/>
          <a:r>
            <a:rPr lang="es-MX" sz="900" b="1">
              <a:solidFill>
                <a:schemeClr val="tx1"/>
              </a:solidFill>
              <a:latin typeface="Arial" pitchFamily="34" charset="0"/>
              <a:ea typeface="Verdana" pitchFamily="34" charset="0"/>
              <a:cs typeface="Arial" pitchFamily="34" charset="0"/>
            </a:rPr>
            <a:t>LIC. MARIA YSAURA MORENO ALAMINA</a:t>
          </a:r>
        </a:p>
        <a:p>
          <a:pPr marL="0" indent="0" algn="ctr"/>
          <a:r>
            <a:rPr lang="es-MX" sz="900" b="1">
              <a:solidFill>
                <a:schemeClr val="tx1"/>
              </a:solidFill>
              <a:latin typeface="Arial" pitchFamily="34" charset="0"/>
              <a:ea typeface="Verdana" pitchFamily="34" charset="0"/>
              <a:cs typeface="Arial" pitchFamily="34" charset="0"/>
            </a:rPr>
            <a:t>DIRECTORA GENERAL DE FIDERE III</a:t>
          </a:r>
        </a:p>
      </xdr:txBody>
    </xdr:sp>
    <xdr:clientData/>
  </xdr:twoCellAnchor>
  <xdr:twoCellAnchor editAs="oneCell">
    <xdr:from>
      <xdr:col>7</xdr:col>
      <xdr:colOff>5207000</xdr:colOff>
      <xdr:row>2</xdr:row>
      <xdr:rowOff>101600</xdr:rowOff>
    </xdr:from>
    <xdr:to>
      <xdr:col>8</xdr:col>
      <xdr:colOff>3864610</xdr:colOff>
      <xdr:row>4</xdr:row>
      <xdr:rowOff>38100</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010900" y="381000"/>
          <a:ext cx="6188710" cy="596900"/>
        </a:xfrm>
        <a:prstGeom prst="rect">
          <a:avLst/>
        </a:prstGeom>
      </xdr:spPr>
    </xdr:pic>
    <xdr:clientData/>
  </xdr:twoCellAnchor>
  <xdr:twoCellAnchor>
    <xdr:from>
      <xdr:col>7</xdr:col>
      <xdr:colOff>1714500</xdr:colOff>
      <xdr:row>48</xdr:row>
      <xdr:rowOff>88900</xdr:rowOff>
    </xdr:from>
    <xdr:to>
      <xdr:col>7</xdr:col>
      <xdr:colOff>5575300</xdr:colOff>
      <xdr:row>57</xdr:row>
      <xdr:rowOff>279400</xdr:rowOff>
    </xdr:to>
    <xdr:sp macro="" textlink="">
      <xdr:nvSpPr>
        <xdr:cNvPr id="7" name="6 CuadroTexto"/>
        <xdr:cNvSpPr txBox="1"/>
      </xdr:nvSpPr>
      <xdr:spPr>
        <a:xfrm>
          <a:off x="7518400" y="10871200"/>
          <a:ext cx="3860800" cy="1663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900" b="1" baseline="0">
              <a:solidFill>
                <a:schemeClr val="dk1"/>
              </a:solidFill>
              <a:effectLst/>
              <a:latin typeface="Arial" pitchFamily="34" charset="0"/>
              <a:ea typeface="+mn-ea"/>
              <a:cs typeface="Arial" pitchFamily="34" charset="0"/>
            </a:rPr>
            <a:t>Revisó</a:t>
          </a:r>
          <a:r>
            <a:rPr lang="es-MX" sz="900" b="1">
              <a:solidFill>
                <a:schemeClr val="dk1"/>
              </a:solidFill>
              <a:effectLst/>
              <a:latin typeface="Arial" pitchFamily="34" charset="0"/>
              <a:ea typeface="+mn-ea"/>
              <a:cs typeface="Arial" pitchFamily="34" charset="0"/>
            </a:rPr>
            <a:t>:</a:t>
          </a:r>
        </a:p>
        <a:p>
          <a:pPr algn="ctr"/>
          <a:endParaRPr lang="es-MX" sz="900">
            <a:effectLst/>
            <a:latin typeface="Arial" pitchFamily="34" charset="0"/>
            <a:cs typeface="Arial" pitchFamily="34" charset="0"/>
          </a:endParaRPr>
        </a:p>
        <a:p>
          <a:pPr algn="ctr"/>
          <a:endParaRPr lang="es-MX" sz="900">
            <a:effectLst/>
            <a:latin typeface="Arial" pitchFamily="34" charset="0"/>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algn="ctr"/>
          <a:r>
            <a:rPr lang="es-MX" sz="900" b="1" baseline="0">
              <a:solidFill>
                <a:schemeClr val="dk1"/>
              </a:solidFill>
              <a:effectLst/>
              <a:latin typeface="Arial" pitchFamily="34" charset="0"/>
              <a:ea typeface="+mn-ea"/>
              <a:cs typeface="Arial" pitchFamily="34" charset="0"/>
            </a:rPr>
            <a:t>LIC. MARIA ADRIANA PIMENTEL PELÁEZ  </a:t>
          </a:r>
        </a:p>
        <a:p>
          <a:pPr algn="ctr"/>
          <a:r>
            <a:rPr lang="es-MX" sz="900" b="1" baseline="0">
              <a:solidFill>
                <a:schemeClr val="dk1"/>
              </a:solidFill>
              <a:effectLst/>
              <a:latin typeface="Arial" pitchFamily="34" charset="0"/>
              <a:ea typeface="+mn-ea"/>
              <a:cs typeface="Arial" pitchFamily="34" charset="0"/>
            </a:rPr>
            <a:t>GERENTE DE ADMINISTRACIÓN Y FINANZAS</a:t>
          </a:r>
          <a:endParaRPr lang="es-MX" sz="900">
            <a:effectLst/>
            <a:latin typeface="Arial" pitchFamily="34" charset="0"/>
            <a:cs typeface="Arial" pitchFamily="34" charset="0"/>
          </a:endParaRPr>
        </a:p>
        <a:p>
          <a:endParaRPr lang="es-MX"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1809750</xdr:colOff>
      <xdr:row>53</xdr:row>
      <xdr:rowOff>0</xdr:rowOff>
    </xdr:from>
    <xdr:to>
      <xdr:col>7</xdr:col>
      <xdr:colOff>81643</xdr:colOff>
      <xdr:row>62</xdr:row>
      <xdr:rowOff>68036</xdr:rowOff>
    </xdr:to>
    <xdr:sp macro="" textlink="">
      <xdr:nvSpPr>
        <xdr:cNvPr id="8" name="7 CuadroTexto"/>
        <xdr:cNvSpPr txBox="1"/>
      </xdr:nvSpPr>
      <xdr:spPr>
        <a:xfrm>
          <a:off x="2626179" y="13035643"/>
          <a:ext cx="3483428" cy="15376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Elaboró </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a:t>
          </a:r>
        </a:p>
        <a:p>
          <a:pPr marL="0" indent="0" algn="ctr"/>
          <a:r>
            <a:rPr lang="es-MX" sz="900" b="1">
              <a:solidFill>
                <a:schemeClr val="tx1"/>
              </a:solidFill>
              <a:latin typeface="Arial" pitchFamily="34" charset="0"/>
              <a:ea typeface="Verdana" pitchFamily="34" charset="0"/>
              <a:cs typeface="Arial" pitchFamily="34" charset="0"/>
            </a:rPr>
            <a:t>C.P. CECILIA MENDOZA FRIAS</a:t>
          </a:r>
        </a:p>
        <a:p>
          <a:r>
            <a:rPr lang="es-MX" sz="900" b="1">
              <a:solidFill>
                <a:schemeClr val="dk1"/>
              </a:solidFill>
              <a:effectLst/>
              <a:latin typeface="Arial" pitchFamily="34" charset="0"/>
              <a:ea typeface="+mn-ea"/>
              <a:cs typeface="Arial" pitchFamily="34" charset="0"/>
            </a:rPr>
            <a:t>               SUBGERENTE DE FINANZAS Y CONTROL </a:t>
          </a:r>
          <a:endParaRPr lang="es-MX" sz="900">
            <a:effectLst/>
            <a:latin typeface="Arial" pitchFamily="34" charset="0"/>
            <a:cs typeface="Arial" pitchFamily="34" charset="0"/>
          </a:endParaRPr>
        </a:p>
      </xdr:txBody>
    </xdr:sp>
    <xdr:clientData/>
  </xdr:twoCellAnchor>
  <xdr:twoCellAnchor>
    <xdr:from>
      <xdr:col>13</xdr:col>
      <xdr:colOff>884464</xdr:colOff>
      <xdr:row>53</xdr:row>
      <xdr:rowOff>76200</xdr:rowOff>
    </xdr:from>
    <xdr:to>
      <xdr:col>17</xdr:col>
      <xdr:colOff>285749</xdr:colOff>
      <xdr:row>62</xdr:row>
      <xdr:rowOff>27215</xdr:rowOff>
    </xdr:to>
    <xdr:sp macro="" textlink="">
      <xdr:nvSpPr>
        <xdr:cNvPr id="10" name="9 CuadroTexto"/>
        <xdr:cNvSpPr txBox="1"/>
      </xdr:nvSpPr>
      <xdr:spPr>
        <a:xfrm>
          <a:off x="14015357" y="13111843"/>
          <a:ext cx="4136571" cy="14205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Autorizó:   </a:t>
          </a: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endParaRPr lang="es-MX" sz="900" b="1">
            <a:solidFill>
              <a:schemeClr val="tx1"/>
            </a:solidFill>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____________________________________</a:t>
          </a:r>
        </a:p>
        <a:p>
          <a:pPr marL="0" indent="0" algn="ctr"/>
          <a:r>
            <a:rPr lang="es-MX" sz="900" b="1">
              <a:solidFill>
                <a:schemeClr val="tx1"/>
              </a:solidFill>
              <a:latin typeface="Arial" pitchFamily="34" charset="0"/>
              <a:ea typeface="Verdana" pitchFamily="34" charset="0"/>
              <a:cs typeface="Arial" pitchFamily="34" charset="0"/>
            </a:rPr>
            <a:t>LIC. MARIA YSAURA MORENO ALAMINA</a:t>
          </a:r>
        </a:p>
        <a:p>
          <a:pPr marL="0" indent="0" algn="ctr"/>
          <a:r>
            <a:rPr lang="es-MX" sz="900" b="1">
              <a:solidFill>
                <a:schemeClr val="tx1"/>
              </a:solidFill>
              <a:latin typeface="Arial" pitchFamily="34" charset="0"/>
              <a:ea typeface="Verdana" pitchFamily="34" charset="0"/>
              <a:cs typeface="Arial" pitchFamily="34" charset="0"/>
            </a:rPr>
            <a:t>DIRECTORA GENERAL DEL FIDERE III</a:t>
          </a:r>
        </a:p>
      </xdr:txBody>
    </xdr:sp>
    <xdr:clientData/>
  </xdr:twoCellAnchor>
  <xdr:twoCellAnchor editAs="oneCell">
    <xdr:from>
      <xdr:col>12</xdr:col>
      <xdr:colOff>1110343</xdr:colOff>
      <xdr:row>3</xdr:row>
      <xdr:rowOff>126547</xdr:rowOff>
    </xdr:from>
    <xdr:to>
      <xdr:col>17</xdr:col>
      <xdr:colOff>1172210</xdr:colOff>
      <xdr:row>6</xdr:row>
      <xdr:rowOff>15029</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057414" y="725261"/>
          <a:ext cx="5980975" cy="936232"/>
        </a:xfrm>
        <a:prstGeom prst="rect">
          <a:avLst/>
        </a:prstGeom>
      </xdr:spPr>
    </xdr:pic>
    <xdr:clientData/>
  </xdr:twoCellAnchor>
  <xdr:twoCellAnchor>
    <xdr:from>
      <xdr:col>8</xdr:col>
      <xdr:colOff>857251</xdr:colOff>
      <xdr:row>53</xdr:row>
      <xdr:rowOff>0</xdr:rowOff>
    </xdr:from>
    <xdr:to>
      <xdr:col>11</xdr:col>
      <xdr:colOff>857250</xdr:colOff>
      <xdr:row>62</xdr:row>
      <xdr:rowOff>68036</xdr:rowOff>
    </xdr:to>
    <xdr:sp macro="" textlink="">
      <xdr:nvSpPr>
        <xdr:cNvPr id="6" name="5 CuadroTexto"/>
        <xdr:cNvSpPr txBox="1"/>
      </xdr:nvSpPr>
      <xdr:spPr>
        <a:xfrm>
          <a:off x="8069037" y="13035643"/>
          <a:ext cx="3551463" cy="153760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900" b="1" baseline="0">
              <a:solidFill>
                <a:schemeClr val="dk1"/>
              </a:solidFill>
              <a:effectLst/>
              <a:latin typeface="Arial" pitchFamily="34" charset="0"/>
              <a:ea typeface="+mn-ea"/>
              <a:cs typeface="Arial" pitchFamily="34" charset="0"/>
            </a:rPr>
            <a:t>Revisó</a:t>
          </a:r>
          <a:r>
            <a:rPr lang="es-MX" sz="900" b="1">
              <a:solidFill>
                <a:schemeClr val="dk1"/>
              </a:solidFill>
              <a:effectLst/>
              <a:latin typeface="Arial" pitchFamily="34" charset="0"/>
              <a:ea typeface="+mn-ea"/>
              <a:cs typeface="Arial" pitchFamily="34" charset="0"/>
            </a:rPr>
            <a:t>:</a:t>
          </a:r>
        </a:p>
        <a:p>
          <a:pPr algn="ctr"/>
          <a:endParaRPr lang="es-MX" sz="900" b="1">
            <a:solidFill>
              <a:schemeClr val="dk1"/>
            </a:solidFill>
            <a:effectLst/>
            <a:latin typeface="Arial" pitchFamily="34" charset="0"/>
            <a:ea typeface="+mn-ea"/>
            <a:cs typeface="Arial" pitchFamily="34" charset="0"/>
          </a:endParaRPr>
        </a:p>
        <a:p>
          <a:pPr algn="ctr"/>
          <a:endParaRPr lang="es-MX" sz="900" b="1">
            <a:solidFill>
              <a:schemeClr val="dk1"/>
            </a:solidFill>
            <a:effectLst/>
            <a:latin typeface="Arial" pitchFamily="34" charset="0"/>
            <a:ea typeface="+mn-ea"/>
            <a:cs typeface="Arial" pitchFamily="34" charset="0"/>
          </a:endParaRPr>
        </a:p>
        <a:p>
          <a:pPr algn="ctr"/>
          <a:endParaRPr lang="es-MX" sz="900" b="1">
            <a:solidFill>
              <a:schemeClr val="dk1"/>
            </a:solidFill>
            <a:effectLst/>
            <a:latin typeface="Arial" pitchFamily="34" charset="0"/>
            <a:ea typeface="+mn-ea"/>
            <a:cs typeface="Arial" pitchFamily="34" charset="0"/>
          </a:endParaRPr>
        </a:p>
        <a:p>
          <a:pPr algn="ctr"/>
          <a:endParaRPr lang="es-MX" sz="900" b="1">
            <a:solidFill>
              <a:schemeClr val="dk1"/>
            </a:solidFill>
            <a:effectLst/>
            <a:latin typeface="Arial" pitchFamily="34" charset="0"/>
            <a:ea typeface="+mn-ea"/>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algn="ctr"/>
          <a:r>
            <a:rPr lang="es-MX" sz="900" b="1" baseline="0">
              <a:solidFill>
                <a:schemeClr val="dk1"/>
              </a:solidFill>
              <a:effectLst/>
              <a:latin typeface="Arial" pitchFamily="34" charset="0"/>
              <a:ea typeface="+mn-ea"/>
              <a:cs typeface="Arial" pitchFamily="34" charset="0"/>
            </a:rPr>
            <a:t>  LIC. MARIA ADRIANA PIMENTEL PELAÉZ  </a:t>
          </a:r>
        </a:p>
        <a:p>
          <a:pPr algn="ctr"/>
          <a:r>
            <a:rPr lang="es-MX" sz="900" b="1" baseline="0">
              <a:solidFill>
                <a:schemeClr val="dk1"/>
              </a:solidFill>
              <a:effectLst/>
              <a:latin typeface="Arial" pitchFamily="34" charset="0"/>
              <a:ea typeface="+mn-ea"/>
              <a:cs typeface="Arial" pitchFamily="34" charset="0"/>
            </a:rPr>
            <a:t>GERENTE DE ADMINISTRACIÓN Y FINANZAS</a:t>
          </a:r>
          <a:endParaRPr lang="es-MX" sz="900">
            <a:effectLst/>
            <a:latin typeface="Arial" pitchFamily="34" charset="0"/>
            <a:cs typeface="Arial" pitchFamily="34" charset="0"/>
          </a:endParaRPr>
        </a:p>
        <a:p>
          <a:endParaRPr lang="es-MX"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11</xdr:col>
      <xdr:colOff>785132</xdr:colOff>
      <xdr:row>3</xdr:row>
      <xdr:rowOff>5444</xdr:rowOff>
    </xdr:from>
    <xdr:to>
      <xdr:col>16</xdr:col>
      <xdr:colOff>1105535</xdr:colOff>
      <xdr:row>6</xdr:row>
      <xdr:rowOff>211427</xdr:rowOff>
    </xdr:to>
    <xdr:pic>
      <xdr:nvPicPr>
        <xdr:cNvPr id="2"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568918" y="617765"/>
          <a:ext cx="5980974" cy="94076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12</xdr:col>
      <xdr:colOff>707572</xdr:colOff>
      <xdr:row>2</xdr:row>
      <xdr:rowOff>193220</xdr:rowOff>
    </xdr:from>
    <xdr:to>
      <xdr:col>17</xdr:col>
      <xdr:colOff>1181101</xdr:colOff>
      <xdr:row>4</xdr:row>
      <xdr:rowOff>119802</xdr:rowOff>
    </xdr:to>
    <xdr:pic>
      <xdr:nvPicPr>
        <xdr:cNvPr id="2"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41679" y="519791"/>
          <a:ext cx="5970815" cy="91990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2:W66"/>
  <sheetViews>
    <sheetView showGridLines="0" tabSelected="1" view="pageBreakPreview" topLeftCell="K25" zoomScale="85" zoomScaleSheetLayoutView="85" workbookViewId="0">
      <selection activeCell="W26" sqref="W26"/>
    </sheetView>
  </sheetViews>
  <sheetFormatPr baseColWidth="10" defaultRowHeight="12.75"/>
  <cols>
    <col min="1" max="1" width="11.85546875" style="100" hidden="1" customWidth="1"/>
    <col min="2" max="2" width="4" style="100" hidden="1" customWidth="1"/>
    <col min="3" max="4" width="2.85546875" style="1" hidden="1" customWidth="1"/>
    <col min="5" max="7" width="2.85546875" style="1" customWidth="1"/>
    <col min="8" max="8" width="48.140625" style="1" customWidth="1"/>
    <col min="9" max="9" width="1.140625" style="1" customWidth="1"/>
    <col min="10" max="10" width="19.85546875" style="1" customWidth="1"/>
    <col min="11" max="11" width="18.7109375" style="1" customWidth="1"/>
    <col min="12" max="12" width="20.42578125" style="1" customWidth="1"/>
    <col min="13" max="13" width="1.140625" style="1" customWidth="1"/>
    <col min="14" max="14" width="18.28515625" style="1" customWidth="1"/>
    <col min="15" max="15" width="19.140625" style="1" customWidth="1"/>
    <col min="16" max="17" width="18.28515625" style="1" customWidth="1"/>
    <col min="18" max="18" width="1.140625" style="1" customWidth="1"/>
    <col min="19" max="20" width="18.5703125" style="1" customWidth="1"/>
    <col min="21" max="21" width="18.42578125" style="1" customWidth="1"/>
    <col min="22" max="22" width="19.140625" style="1" customWidth="1"/>
    <col min="23" max="23" width="11.42578125" style="1"/>
    <col min="24" max="24" width="1.140625" style="1" customWidth="1"/>
    <col min="25" max="16384" width="11.42578125" style="1"/>
  </cols>
  <sheetData>
    <row r="2" spans="1:23" ht="14.25">
      <c r="A2" s="99"/>
      <c r="H2" s="17"/>
      <c r="J2" s="17"/>
      <c r="K2" s="17"/>
      <c r="L2" s="18"/>
      <c r="N2" s="18"/>
      <c r="O2" s="18"/>
      <c r="P2" s="18"/>
      <c r="Q2" s="18"/>
      <c r="S2" s="18"/>
      <c r="T2" s="18"/>
      <c r="U2" s="18"/>
      <c r="V2" s="18"/>
    </row>
    <row r="3" spans="1:23" ht="19.5">
      <c r="A3" s="99"/>
      <c r="H3" s="3" t="s">
        <v>129</v>
      </c>
      <c r="J3" s="20"/>
      <c r="K3" s="18"/>
      <c r="L3" s="21"/>
      <c r="N3" s="21"/>
      <c r="O3" s="18"/>
      <c r="P3" s="18"/>
      <c r="Q3" s="18"/>
      <c r="S3" s="18"/>
      <c r="T3" s="252"/>
      <c r="U3" s="252"/>
      <c r="V3" s="252"/>
    </row>
    <row r="4" spans="1:23" ht="15">
      <c r="A4" s="99"/>
      <c r="H4" s="3" t="s">
        <v>113</v>
      </c>
      <c r="J4" s="20"/>
      <c r="K4" s="18"/>
      <c r="L4" s="18"/>
      <c r="N4" s="18"/>
      <c r="O4" s="18"/>
      <c r="P4" s="18"/>
      <c r="Q4" s="18"/>
      <c r="S4" s="18"/>
      <c r="T4" s="18"/>
      <c r="U4" s="18"/>
      <c r="V4" s="18"/>
    </row>
    <row r="5" spans="1:23" ht="24.75" customHeight="1">
      <c r="A5" s="99"/>
      <c r="H5" s="3" t="s">
        <v>74</v>
      </c>
      <c r="J5" s="22"/>
      <c r="K5" s="19"/>
      <c r="L5" s="18"/>
      <c r="N5" s="18"/>
      <c r="O5" s="18"/>
      <c r="P5" s="18"/>
      <c r="Q5" s="18"/>
      <c r="S5" s="18"/>
      <c r="T5" s="18"/>
      <c r="U5" s="18"/>
      <c r="V5" s="18"/>
    </row>
    <row r="6" spans="1:23" ht="24.75" customHeight="1">
      <c r="A6" s="99"/>
      <c r="H6" s="3" t="s">
        <v>75</v>
      </c>
      <c r="J6" s="22"/>
      <c r="K6" s="19"/>
      <c r="L6" s="18"/>
      <c r="N6" s="18"/>
      <c r="O6" s="18"/>
      <c r="P6" s="18"/>
      <c r="Q6" s="18"/>
      <c r="S6" s="18"/>
      <c r="T6" s="18"/>
      <c r="U6" s="18"/>
      <c r="V6" s="18"/>
    </row>
    <row r="7" spans="1:23" ht="24.75" customHeight="1">
      <c r="A7" s="99"/>
      <c r="H7" s="3"/>
      <c r="I7" s="133"/>
      <c r="J7" s="134"/>
      <c r="K7" s="135"/>
      <c r="L7" s="136"/>
      <c r="M7" s="133"/>
      <c r="N7" s="136"/>
      <c r="O7" s="136"/>
      <c r="P7" s="136"/>
      <c r="Q7" s="136"/>
      <c r="R7" s="133"/>
      <c r="S7" s="136"/>
      <c r="T7" s="136"/>
      <c r="U7" s="209" t="s">
        <v>56</v>
      </c>
      <c r="V7" s="136"/>
    </row>
    <row r="8" spans="1:23" s="23" customFormat="1" ht="12.75" customHeight="1">
      <c r="A8" s="99" t="s">
        <v>0</v>
      </c>
      <c r="B8" s="101"/>
      <c r="H8" s="146" t="s">
        <v>105</v>
      </c>
      <c r="I8" s="25"/>
      <c r="J8" s="250" t="s">
        <v>79</v>
      </c>
      <c r="K8" s="250"/>
      <c r="L8" s="250"/>
      <c r="M8" s="25"/>
      <c r="N8" s="250" t="s">
        <v>77</v>
      </c>
      <c r="O8" s="250"/>
      <c r="P8" s="250"/>
      <c r="Q8" s="250"/>
      <c r="R8" s="25"/>
      <c r="S8" s="250" t="s">
        <v>80</v>
      </c>
      <c r="T8" s="250"/>
      <c r="U8" s="250"/>
      <c r="V8" s="250"/>
    </row>
    <row r="9" spans="1:23" s="26" customFormat="1" ht="27.75" customHeight="1">
      <c r="A9" s="99" t="s">
        <v>1</v>
      </c>
      <c r="B9" s="100"/>
      <c r="C9" s="1"/>
      <c r="D9" s="1"/>
      <c r="E9" s="1"/>
      <c r="F9" s="1"/>
      <c r="H9" s="24" t="s">
        <v>141</v>
      </c>
      <c r="I9" s="25"/>
      <c r="J9" s="251"/>
      <c r="K9" s="251"/>
      <c r="L9" s="251"/>
      <c r="M9" s="25"/>
      <c r="N9" s="251"/>
      <c r="O9" s="251"/>
      <c r="P9" s="251"/>
      <c r="Q9" s="251"/>
      <c r="R9" s="25"/>
      <c r="S9" s="251"/>
      <c r="T9" s="251"/>
      <c r="U9" s="251"/>
      <c r="V9" s="251"/>
      <c r="W9" s="29"/>
    </row>
    <row r="10" spans="1:23" s="31" customFormat="1" ht="15" customHeight="1">
      <c r="A10" s="99" t="s">
        <v>2</v>
      </c>
      <c r="B10" s="99"/>
      <c r="C10" s="30"/>
      <c r="D10" s="30"/>
      <c r="E10" s="30"/>
      <c r="F10" s="30"/>
      <c r="H10" s="247" t="s">
        <v>81</v>
      </c>
      <c r="I10" s="4"/>
      <c r="J10" s="32">
        <v>2013</v>
      </c>
      <c r="K10" s="245">
        <v>2014</v>
      </c>
      <c r="L10" s="246"/>
      <c r="M10" s="4"/>
      <c r="N10" s="33">
        <v>2013</v>
      </c>
      <c r="O10" s="245">
        <v>2014</v>
      </c>
      <c r="P10" s="263"/>
      <c r="Q10" s="263"/>
      <c r="R10" s="4"/>
      <c r="S10" s="33">
        <v>2013</v>
      </c>
      <c r="T10" s="245">
        <v>2014</v>
      </c>
      <c r="U10" s="263"/>
      <c r="V10" s="263"/>
    </row>
    <row r="11" spans="1:23" s="26" customFormat="1" ht="15" customHeight="1">
      <c r="A11" s="99" t="s">
        <v>3</v>
      </c>
      <c r="B11" s="100"/>
      <c r="C11" s="1"/>
      <c r="D11" s="1"/>
      <c r="E11" s="1"/>
      <c r="F11" s="1"/>
      <c r="H11" s="248"/>
      <c r="I11" s="4"/>
      <c r="J11" s="253" t="s">
        <v>82</v>
      </c>
      <c r="K11" s="255" t="s">
        <v>83</v>
      </c>
      <c r="L11" s="257" t="s">
        <v>84</v>
      </c>
      <c r="M11" s="210"/>
      <c r="N11" s="261" t="s">
        <v>82</v>
      </c>
      <c r="O11" s="259" t="s">
        <v>85</v>
      </c>
      <c r="P11" s="260"/>
      <c r="Q11" s="214" t="s">
        <v>82</v>
      </c>
      <c r="R11" s="216"/>
      <c r="S11" s="261" t="s">
        <v>82</v>
      </c>
      <c r="T11" s="259" t="s">
        <v>85</v>
      </c>
      <c r="U11" s="260"/>
      <c r="V11" s="257" t="s">
        <v>82</v>
      </c>
    </row>
    <row r="12" spans="1:23" s="26" customFormat="1" ht="24.75" customHeight="1">
      <c r="A12" s="99" t="s">
        <v>4</v>
      </c>
      <c r="B12" s="100"/>
      <c r="C12" s="1"/>
      <c r="D12" s="1"/>
      <c r="E12" s="1"/>
      <c r="F12" s="1"/>
      <c r="H12" s="249"/>
      <c r="I12" s="4"/>
      <c r="J12" s="254"/>
      <c r="K12" s="256"/>
      <c r="L12" s="258"/>
      <c r="M12" s="211"/>
      <c r="N12" s="262"/>
      <c r="O12" s="212" t="s">
        <v>86</v>
      </c>
      <c r="P12" s="213" t="s">
        <v>87</v>
      </c>
      <c r="Q12" s="215" t="s">
        <v>88</v>
      </c>
      <c r="R12" s="216"/>
      <c r="S12" s="262"/>
      <c r="T12" s="212" t="s">
        <v>86</v>
      </c>
      <c r="U12" s="217" t="s">
        <v>87</v>
      </c>
      <c r="V12" s="258"/>
    </row>
    <row r="13" spans="1:23" s="26" customFormat="1" ht="7.5" customHeight="1">
      <c r="A13" s="99" t="s">
        <v>5</v>
      </c>
      <c r="B13" s="100"/>
      <c r="C13" s="1"/>
      <c r="D13" s="1"/>
      <c r="E13" s="1"/>
      <c r="F13" s="1"/>
      <c r="H13" s="34"/>
      <c r="I13" s="4"/>
      <c r="J13" s="27"/>
      <c r="K13" s="28"/>
      <c r="L13" s="28"/>
      <c r="M13" s="4"/>
      <c r="N13" s="28"/>
      <c r="O13" s="28"/>
      <c r="P13" s="28"/>
      <c r="Q13" s="28"/>
      <c r="R13" s="4"/>
      <c r="S13" s="28"/>
      <c r="T13" s="28"/>
      <c r="U13" s="28"/>
      <c r="V13" s="28"/>
      <c r="W13" s="29"/>
    </row>
    <row r="14" spans="1:23" s="16" customFormat="1" ht="14.25">
      <c r="A14" s="99" t="s">
        <v>6</v>
      </c>
      <c r="B14" s="102"/>
      <c r="H14" s="35"/>
      <c r="I14" s="105"/>
      <c r="J14" s="36"/>
      <c r="K14" s="37"/>
      <c r="L14" s="37"/>
      <c r="M14" s="105"/>
      <c r="N14" s="37"/>
      <c r="O14" s="37"/>
      <c r="P14" s="37"/>
      <c r="Q14" s="37"/>
      <c r="R14" s="105"/>
      <c r="S14" s="37"/>
      <c r="T14" s="37"/>
      <c r="U14" s="37"/>
      <c r="V14" s="37"/>
      <c r="W14" s="96"/>
    </row>
    <row r="15" spans="1:23" s="38" customFormat="1" ht="21.75" customHeight="1">
      <c r="A15" s="99" t="s">
        <v>7</v>
      </c>
      <c r="B15" s="102"/>
      <c r="C15" s="16"/>
      <c r="D15" s="16"/>
      <c r="E15" s="16"/>
      <c r="F15" s="16"/>
      <c r="H15" s="39" t="s">
        <v>89</v>
      </c>
      <c r="I15" s="106"/>
      <c r="J15" s="40">
        <f>+J17+J51</f>
        <v>74666333.079999998</v>
      </c>
      <c r="K15" s="40">
        <f>+K17+K51</f>
        <v>81309889</v>
      </c>
      <c r="L15" s="40">
        <f>+L17+L51</f>
        <v>82249889</v>
      </c>
      <c r="M15" s="107">
        <v>0</v>
      </c>
      <c r="N15" s="40">
        <f>+N17+N51</f>
        <v>5750374.3100000005</v>
      </c>
      <c r="O15" s="40">
        <f>+O17+O51</f>
        <v>5816604</v>
      </c>
      <c r="P15" s="40">
        <f>+P17+P51</f>
        <v>5816604</v>
      </c>
      <c r="Q15" s="40">
        <f>+Q17+Q51</f>
        <v>5217615.2699999996</v>
      </c>
      <c r="R15" s="107"/>
      <c r="S15" s="41">
        <f>+S17+S51</f>
        <v>58024947.709999993</v>
      </c>
      <c r="T15" s="41">
        <f>+T17+T51</f>
        <v>56736013</v>
      </c>
      <c r="U15" s="41">
        <f>+U17+U51</f>
        <v>57676013</v>
      </c>
      <c r="V15" s="41">
        <f>+V17+V51</f>
        <v>51023525.390000001</v>
      </c>
    </row>
    <row r="16" spans="1:23" s="16" customFormat="1" ht="9" customHeight="1">
      <c r="A16" s="99" t="s">
        <v>8</v>
      </c>
      <c r="B16" s="102"/>
      <c r="H16" s="42"/>
      <c r="I16" s="106"/>
      <c r="J16" s="43"/>
      <c r="K16" s="108"/>
      <c r="L16" s="108"/>
      <c r="M16" s="106"/>
      <c r="N16" s="43"/>
      <c r="O16" s="108"/>
      <c r="P16" s="108"/>
      <c r="Q16" s="108"/>
      <c r="R16" s="106"/>
      <c r="S16" s="44"/>
      <c r="T16" s="44"/>
      <c r="U16" s="44"/>
      <c r="V16" s="44"/>
    </row>
    <row r="17" spans="1:22" s="46" customFormat="1" ht="21.75" customHeight="1">
      <c r="A17" s="99" t="s">
        <v>9</v>
      </c>
      <c r="B17" s="103"/>
      <c r="C17" s="45"/>
      <c r="D17" s="45"/>
      <c r="E17" s="45"/>
      <c r="F17" s="45"/>
      <c r="H17" s="47" t="s">
        <v>90</v>
      </c>
      <c r="I17" s="106"/>
      <c r="J17" s="40">
        <f>+J19+J41+J48</f>
        <v>74666333.079999998</v>
      </c>
      <c r="K17" s="40">
        <f t="shared" ref="K17:V17" si="0">+K19+K41+K48</f>
        <v>81309889</v>
      </c>
      <c r="L17" s="40">
        <f>+L19+L41+L48</f>
        <v>82249889</v>
      </c>
      <c r="M17" s="40">
        <f t="shared" si="0"/>
        <v>0</v>
      </c>
      <c r="N17" s="40">
        <f t="shared" si="0"/>
        <v>5750374.3100000005</v>
      </c>
      <c r="O17" s="40">
        <f t="shared" si="0"/>
        <v>5816604</v>
      </c>
      <c r="P17" s="40">
        <f t="shared" si="0"/>
        <v>5816604</v>
      </c>
      <c r="Q17" s="40">
        <f t="shared" si="0"/>
        <v>5217615.2699999996</v>
      </c>
      <c r="R17" s="40">
        <f t="shared" si="0"/>
        <v>0</v>
      </c>
      <c r="S17" s="40">
        <f t="shared" si="0"/>
        <v>58024947.709999993</v>
      </c>
      <c r="T17" s="40">
        <f t="shared" si="0"/>
        <v>56736013</v>
      </c>
      <c r="U17" s="40">
        <f t="shared" si="0"/>
        <v>57676013</v>
      </c>
      <c r="V17" s="40">
        <f t="shared" si="0"/>
        <v>51023525.390000001</v>
      </c>
    </row>
    <row r="18" spans="1:22" s="16" customFormat="1" ht="9" customHeight="1">
      <c r="A18" s="99" t="s">
        <v>10</v>
      </c>
      <c r="B18" s="102"/>
      <c r="H18" s="42"/>
      <c r="I18" s="106"/>
      <c r="J18" s="43"/>
      <c r="K18" s="108"/>
      <c r="L18" s="108"/>
      <c r="M18" s="106"/>
      <c r="N18" s="43"/>
      <c r="O18" s="108"/>
      <c r="P18" s="108"/>
      <c r="Q18" s="108"/>
      <c r="R18" s="106"/>
      <c r="S18" s="44"/>
      <c r="T18" s="44"/>
      <c r="U18" s="44"/>
      <c r="V18" s="44"/>
    </row>
    <row r="19" spans="1:22" s="46" customFormat="1" ht="21.75" customHeight="1">
      <c r="A19" s="99" t="s">
        <v>11</v>
      </c>
      <c r="B19" s="103"/>
      <c r="C19" s="45"/>
      <c r="D19" s="45"/>
      <c r="E19" s="45"/>
      <c r="F19" s="45"/>
      <c r="H19" s="48" t="s">
        <v>91</v>
      </c>
      <c r="I19" s="106"/>
      <c r="J19" s="40">
        <f>SUM(J20,J22,J28,J30,J33)</f>
        <v>70166333.079999998</v>
      </c>
      <c r="K19" s="40">
        <f>SUM(K20,K22,K28,K30,K33)</f>
        <v>76309889</v>
      </c>
      <c r="L19" s="40">
        <f>SUM(L20,L22,L28,L30,L33)</f>
        <v>77249889</v>
      </c>
      <c r="M19" s="40"/>
      <c r="N19" s="40">
        <f t="shared" ref="N19:V19" si="1">SUM(N20,N22,N28,N30,N33)</f>
        <v>5375374.3100000005</v>
      </c>
      <c r="O19" s="40">
        <f t="shared" si="1"/>
        <v>5399937</v>
      </c>
      <c r="P19" s="40">
        <f t="shared" si="1"/>
        <v>5399937</v>
      </c>
      <c r="Q19" s="40">
        <f t="shared" si="1"/>
        <v>4800948.2699999996</v>
      </c>
      <c r="R19" s="40">
        <f t="shared" si="1"/>
        <v>0</v>
      </c>
      <c r="S19" s="40">
        <f t="shared" si="1"/>
        <v>54649947.709999993</v>
      </c>
      <c r="T19" s="40">
        <f t="shared" si="1"/>
        <v>52986012</v>
      </c>
      <c r="U19" s="40">
        <f t="shared" si="1"/>
        <v>53926012</v>
      </c>
      <c r="V19" s="40">
        <f t="shared" si="1"/>
        <v>47273524.390000001</v>
      </c>
    </row>
    <row r="20" spans="1:22" s="49" customFormat="1" ht="14.25">
      <c r="A20" s="99"/>
      <c r="B20" s="100"/>
      <c r="C20" s="1"/>
      <c r="D20" s="1"/>
      <c r="E20" s="1"/>
      <c r="F20" s="1"/>
      <c r="H20" s="50" t="s">
        <v>14</v>
      </c>
      <c r="I20" s="109"/>
      <c r="J20" s="110"/>
      <c r="K20" s="110">
        <f>'SPF-C01'!R16</f>
        <v>0</v>
      </c>
      <c r="L20" s="110">
        <f>'SPF-C01'!S16</f>
        <v>0</v>
      </c>
      <c r="M20" s="109"/>
      <c r="N20" s="110"/>
      <c r="O20" s="110">
        <f t="array" ref="O20">SUM(IF($H$9='SPF-C01'!$F$12:$Q$12,'SPF-C01'!F16:Q16,0))</f>
        <v>0</v>
      </c>
      <c r="P20" s="110">
        <f t="array" ref="P20">SUMIF('SPF-C02'!$E$10:$P$10,'SPF-A01'!$H$9,'SPF-C02'!E14:P14)</f>
        <v>0</v>
      </c>
      <c r="Q20" s="110">
        <v>0</v>
      </c>
      <c r="R20" s="109"/>
      <c r="S20" s="51"/>
      <c r="T20" s="51">
        <f t="array" ref="T20">SUMIF('SPF-C01'!$F$12:$Q$12,'SPF-A01'!$H$9,'SPF-C01'!F16:Q16)</f>
        <v>0</v>
      </c>
      <c r="U20" s="51">
        <f t="array" ref="U20">SUMIF('SPF-C02'!$E$10:$P$10,'SPF-A01'!$H$10:$H$12,'SPF-C02'!E14:P14)</f>
        <v>0</v>
      </c>
      <c r="V20" s="51">
        <v>0</v>
      </c>
    </row>
    <row r="21" spans="1:22" s="49" customFormat="1" ht="14.25">
      <c r="A21" s="100"/>
      <c r="B21" s="100"/>
      <c r="C21" s="1"/>
      <c r="D21" s="1"/>
      <c r="E21" s="1"/>
      <c r="F21" s="1"/>
      <c r="H21" s="50"/>
      <c r="I21" s="109"/>
      <c r="J21" s="110"/>
      <c r="K21" s="110"/>
      <c r="L21" s="110"/>
      <c r="M21" s="109"/>
      <c r="N21" s="110"/>
      <c r="O21" s="110"/>
      <c r="P21" s="110"/>
      <c r="Q21" s="110"/>
      <c r="R21" s="109"/>
      <c r="S21" s="51"/>
      <c r="T21" s="51"/>
      <c r="U21" s="51"/>
      <c r="V21" s="51"/>
    </row>
    <row r="22" spans="1:22" s="49" customFormat="1" ht="14.25">
      <c r="A22" s="100"/>
      <c r="B22" s="100"/>
      <c r="C22" s="1"/>
      <c r="D22" s="1"/>
      <c r="E22" s="1"/>
      <c r="F22" s="1"/>
      <c r="H22" s="50" t="s">
        <v>15</v>
      </c>
      <c r="I22" s="109"/>
      <c r="J22" s="108">
        <f>+J23+J24+J25+J26</f>
        <v>55257472.049999997</v>
      </c>
      <c r="K22" s="108">
        <f>+K23+K24+K25+K26</f>
        <v>70335256</v>
      </c>
      <c r="L22" s="108">
        <f>+L23+L24+L25+L26</f>
        <v>70335256</v>
      </c>
      <c r="M22" s="138"/>
      <c r="N22" s="108">
        <f>+N23+N24+N25+N26</f>
        <v>4409981.33</v>
      </c>
      <c r="O22" s="108">
        <f>+O23+O24+O25+O26</f>
        <v>4580614</v>
      </c>
      <c r="P22" s="108">
        <f>+P23+P24+P25+P26</f>
        <v>4580614</v>
      </c>
      <c r="Q22" s="108">
        <f>+Q23+Q24+Q25+Q26</f>
        <v>4064811.81</v>
      </c>
      <c r="R22" s="138"/>
      <c r="S22" s="44">
        <f>+S23+S24+S25+S26</f>
        <v>42096252.759999998</v>
      </c>
      <c r="T22" s="44">
        <f>+T23+T24+T25+T26</f>
        <v>47351719</v>
      </c>
      <c r="U22" s="44">
        <f>+U23+U24+U25+U26</f>
        <v>47351719</v>
      </c>
      <c r="V22" s="44">
        <f>+V23+V24+V25+V26</f>
        <v>41044431.759999998</v>
      </c>
    </row>
    <row r="23" spans="1:22" s="49" customFormat="1" ht="14.25">
      <c r="A23" s="100"/>
      <c r="B23" s="100"/>
      <c r="C23" s="1"/>
      <c r="D23" s="1"/>
      <c r="E23" s="1"/>
      <c r="F23" s="1"/>
      <c r="H23" s="57" t="s">
        <v>106</v>
      </c>
      <c r="I23"/>
      <c r="J23" s="137">
        <v>2494980.19</v>
      </c>
      <c r="K23" s="137">
        <v>2960582</v>
      </c>
      <c r="L23" s="137">
        <v>2960582</v>
      </c>
      <c r="M23" s="109"/>
      <c r="N23" s="137">
        <v>194743.01</v>
      </c>
      <c r="O23" s="137">
        <v>206457</v>
      </c>
      <c r="P23" s="122">
        <v>206457</v>
      </c>
      <c r="Q23" s="137">
        <v>131589.97</v>
      </c>
      <c r="R23" s="109"/>
      <c r="S23" s="137">
        <f>1755718.77+N23</f>
        <v>1950461.78</v>
      </c>
      <c r="T23" s="137">
        <f>1998430+O23</f>
        <v>2204887</v>
      </c>
      <c r="U23" s="137">
        <f>1998430+P23</f>
        <v>2204887</v>
      </c>
      <c r="V23" s="137">
        <f>1167193.17+Q23</f>
        <v>1298783.1399999999</v>
      </c>
    </row>
    <row r="24" spans="1:22" s="49" customFormat="1" ht="14.25">
      <c r="A24" s="100"/>
      <c r="B24" s="100"/>
      <c r="C24" s="1"/>
      <c r="D24" s="1"/>
      <c r="E24" s="1"/>
      <c r="F24" s="1"/>
      <c r="H24" s="57" t="s">
        <v>107</v>
      </c>
      <c r="I24"/>
      <c r="J24" s="137">
        <v>45172946.660000004</v>
      </c>
      <c r="K24" s="137">
        <v>58978044</v>
      </c>
      <c r="L24" s="137">
        <v>58978044</v>
      </c>
      <c r="M24" s="109"/>
      <c r="N24" s="137">
        <v>3376867.4</v>
      </c>
      <c r="O24" s="137">
        <v>3672027</v>
      </c>
      <c r="P24" s="122">
        <v>3672027</v>
      </c>
      <c r="Q24" s="137">
        <v>3311458.84</v>
      </c>
      <c r="R24" s="109"/>
      <c r="S24" s="137">
        <f>30844631.63+N24</f>
        <v>34221499.030000001</v>
      </c>
      <c r="T24" s="137">
        <f>35189165+O24</f>
        <v>38861192</v>
      </c>
      <c r="U24" s="137">
        <f>35189165+P24</f>
        <v>38861192</v>
      </c>
      <c r="V24" s="137">
        <f>30194868.28+Q24</f>
        <v>33506327.120000001</v>
      </c>
    </row>
    <row r="25" spans="1:22" s="49" customFormat="1" ht="14.25">
      <c r="A25" s="100"/>
      <c r="B25" s="100"/>
      <c r="C25" s="1"/>
      <c r="D25" s="1"/>
      <c r="E25" s="1"/>
      <c r="F25" s="1"/>
      <c r="H25" s="57" t="s">
        <v>108</v>
      </c>
      <c r="I25"/>
      <c r="J25" s="137">
        <v>2111882.5500000003</v>
      </c>
      <c r="K25" s="137">
        <v>2996630</v>
      </c>
      <c r="L25" s="137">
        <v>2996630</v>
      </c>
      <c r="M25" s="109"/>
      <c r="N25" s="137">
        <v>356271.28</v>
      </c>
      <c r="O25" s="137">
        <v>252130</v>
      </c>
      <c r="P25" s="122">
        <v>252130</v>
      </c>
      <c r="Q25" s="137">
        <v>132224.08000000002</v>
      </c>
      <c r="R25" s="109"/>
      <c r="S25" s="137">
        <f>1479037.27+N25</f>
        <v>1835308.55</v>
      </c>
      <c r="T25" s="137">
        <f>1983510+O25</f>
        <v>2235640</v>
      </c>
      <c r="U25" s="137">
        <f>1983510+P25</f>
        <v>2235640</v>
      </c>
      <c r="V25" s="137">
        <f>1804624.06+Q25</f>
        <v>1936848.1400000001</v>
      </c>
    </row>
    <row r="26" spans="1:22" s="49" customFormat="1" ht="14.25">
      <c r="A26" s="100"/>
      <c r="B26" s="100"/>
      <c r="C26" s="1"/>
      <c r="D26" s="1"/>
      <c r="E26" s="1"/>
      <c r="F26" s="1"/>
      <c r="H26" s="57" t="s">
        <v>109</v>
      </c>
      <c r="I26"/>
      <c r="J26" s="137">
        <v>5477662.6500000004</v>
      </c>
      <c r="K26" s="137">
        <v>5400000</v>
      </c>
      <c r="L26" s="137">
        <v>5400000</v>
      </c>
      <c r="M26" s="109"/>
      <c r="N26" s="137">
        <v>482099.64</v>
      </c>
      <c r="O26" s="137">
        <v>450000</v>
      </c>
      <c r="P26" s="122">
        <v>450000</v>
      </c>
      <c r="Q26" s="137">
        <v>489538.92</v>
      </c>
      <c r="R26" s="109"/>
      <c r="S26" s="137">
        <f>3606883.76+N26</f>
        <v>4088983.4</v>
      </c>
      <c r="T26" s="137">
        <f>3600000+O26</f>
        <v>4050000</v>
      </c>
      <c r="U26" s="137">
        <f>3600000+P26</f>
        <v>4050000</v>
      </c>
      <c r="V26" s="137">
        <f>3812934.44+Q26</f>
        <v>4302473.3600000003</v>
      </c>
    </row>
    <row r="27" spans="1:22" s="49" customFormat="1" ht="14.25">
      <c r="A27" s="100"/>
      <c r="B27" s="100"/>
      <c r="C27" s="1"/>
      <c r="D27" s="1"/>
      <c r="E27" s="1"/>
      <c r="F27" s="1"/>
      <c r="H27" s="50"/>
      <c r="I27" s="109"/>
      <c r="J27" s="110"/>
      <c r="K27" s="110"/>
      <c r="L27" s="110"/>
      <c r="M27" s="109"/>
      <c r="N27" s="110"/>
      <c r="O27" s="110"/>
      <c r="P27" s="110"/>
      <c r="Q27" s="137"/>
      <c r="R27" s="109"/>
      <c r="S27" s="51"/>
      <c r="T27" s="51"/>
      <c r="U27" s="51"/>
      <c r="V27" s="51"/>
    </row>
    <row r="28" spans="1:22" s="49" customFormat="1" ht="14.25">
      <c r="A28" s="100"/>
      <c r="B28" s="100"/>
      <c r="C28" s="1"/>
      <c r="D28" s="1"/>
      <c r="E28" s="1"/>
      <c r="F28" s="1"/>
      <c r="H28" s="50" t="s">
        <v>16</v>
      </c>
      <c r="I28" s="109"/>
      <c r="J28" s="110"/>
      <c r="K28" s="110"/>
      <c r="L28" s="110"/>
      <c r="M28" s="109"/>
      <c r="N28" s="110"/>
      <c r="O28" s="110"/>
      <c r="P28" s="110"/>
      <c r="Q28" s="110"/>
      <c r="R28" s="109"/>
      <c r="S28" s="51"/>
      <c r="T28" s="51"/>
      <c r="U28" s="51"/>
      <c r="V28" s="51"/>
    </row>
    <row r="29" spans="1:22" s="49" customFormat="1" ht="14.25">
      <c r="A29" s="100"/>
      <c r="B29" s="100"/>
      <c r="C29" s="1"/>
      <c r="D29" s="1"/>
      <c r="E29" s="1"/>
      <c r="F29" s="1"/>
      <c r="H29" s="50"/>
      <c r="I29" s="109"/>
      <c r="J29" s="110"/>
      <c r="K29" s="110"/>
      <c r="L29" s="110"/>
      <c r="M29" s="109"/>
      <c r="N29" s="110"/>
      <c r="O29" s="110"/>
      <c r="P29" s="110"/>
      <c r="Q29" s="110"/>
      <c r="R29" s="109"/>
      <c r="S29" s="51"/>
      <c r="T29" s="51"/>
      <c r="U29" s="51"/>
      <c r="V29" s="51"/>
    </row>
    <row r="30" spans="1:22" s="49" customFormat="1" ht="14.25">
      <c r="A30" s="100"/>
      <c r="B30" s="100"/>
      <c r="C30" s="1"/>
      <c r="D30" s="1"/>
      <c r="E30" s="1"/>
      <c r="F30" s="1"/>
      <c r="H30" s="50" t="s">
        <v>17</v>
      </c>
      <c r="I30" s="109"/>
      <c r="J30" s="108">
        <f>+J31+J37</f>
        <v>14908861.029999999</v>
      </c>
      <c r="K30" s="108">
        <f>+K31+K37</f>
        <v>5974633</v>
      </c>
      <c r="L30" s="108">
        <f>+L31+L37</f>
        <v>6914633</v>
      </c>
      <c r="M30" s="138"/>
      <c r="N30" s="108">
        <f>+N31+N37</f>
        <v>965392.98</v>
      </c>
      <c r="O30" s="108">
        <f>+O31+O37</f>
        <v>819323</v>
      </c>
      <c r="P30" s="108">
        <f>+P31+P37</f>
        <v>819323</v>
      </c>
      <c r="Q30" s="108">
        <f>+Q31+Q37</f>
        <v>736136.46</v>
      </c>
      <c r="R30" s="138"/>
      <c r="S30" s="44">
        <f>+S31+S37</f>
        <v>12553694.949999999</v>
      </c>
      <c r="T30" s="44">
        <f>+T31+T37</f>
        <v>5634293</v>
      </c>
      <c r="U30" s="44">
        <f>+U31+U37</f>
        <v>6574293</v>
      </c>
      <c r="V30" s="44">
        <f>+V31+V37</f>
        <v>6229092.6299999999</v>
      </c>
    </row>
    <row r="31" spans="1:22" s="49" customFormat="1" ht="14.25">
      <c r="A31" s="100"/>
      <c r="B31" s="100"/>
      <c r="C31" s="1"/>
      <c r="D31" s="1"/>
      <c r="E31" s="1"/>
      <c r="F31" s="1"/>
      <c r="H31" s="53" t="s">
        <v>110</v>
      </c>
      <c r="I31" s="139"/>
      <c r="J31" s="137">
        <v>788623.03</v>
      </c>
      <c r="K31" s="137">
        <v>877030</v>
      </c>
      <c r="L31" s="137">
        <v>877030</v>
      </c>
      <c r="M31" s="137"/>
      <c r="N31" s="137">
        <v>77907.98</v>
      </c>
      <c r="O31" s="137">
        <v>87410</v>
      </c>
      <c r="P31" s="122">
        <v>87410</v>
      </c>
      <c r="Q31" s="137">
        <f>4221.27+2.19</f>
        <v>4223.46</v>
      </c>
      <c r="R31" s="137"/>
      <c r="S31" s="137">
        <f>600563.97+N31</f>
        <v>678471.95</v>
      </c>
      <c r="T31" s="137">
        <f>449280+O31</f>
        <v>536690</v>
      </c>
      <c r="U31" s="137">
        <f>449280+P31</f>
        <v>536690</v>
      </c>
      <c r="V31" s="137">
        <f>187266.17+Q31</f>
        <v>191489.63</v>
      </c>
    </row>
    <row r="32" spans="1:22" s="49" customFormat="1" ht="14.25">
      <c r="A32" s="100"/>
      <c r="B32" s="100"/>
      <c r="C32" s="1"/>
      <c r="D32" s="1"/>
      <c r="E32" s="1"/>
      <c r="F32" s="1"/>
      <c r="H32" s="52"/>
      <c r="I32" s="109"/>
      <c r="J32" s="110"/>
      <c r="K32" s="110"/>
      <c r="L32" s="110"/>
      <c r="M32" s="109"/>
      <c r="N32" s="110"/>
      <c r="O32" s="137"/>
      <c r="P32" s="137"/>
      <c r="Q32" s="110"/>
      <c r="R32" s="109"/>
      <c r="S32" s="51"/>
      <c r="T32" s="51"/>
      <c r="U32" s="51"/>
      <c r="V32" s="51"/>
    </row>
    <row r="33" spans="1:22" s="49" customFormat="1" ht="14.25">
      <c r="A33" s="100"/>
      <c r="B33" s="100"/>
      <c r="C33" s="1"/>
      <c r="D33" s="1"/>
      <c r="E33" s="1"/>
      <c r="F33" s="1"/>
      <c r="H33" s="50" t="s">
        <v>30</v>
      </c>
      <c r="I33" s="109"/>
      <c r="J33" s="110"/>
      <c r="K33" s="56"/>
      <c r="L33" s="56"/>
      <c r="M33" s="109"/>
      <c r="N33" s="110"/>
      <c r="O33" s="56"/>
      <c r="P33" s="56"/>
      <c r="Q33" s="56"/>
      <c r="R33" s="109"/>
      <c r="S33" s="56"/>
      <c r="T33" s="56"/>
      <c r="U33" s="56"/>
      <c r="V33" s="56"/>
    </row>
    <row r="34" spans="1:22" s="49" customFormat="1" ht="14.25">
      <c r="A34" s="100"/>
      <c r="B34" s="100"/>
      <c r="C34" s="1"/>
      <c r="D34" s="1"/>
      <c r="E34" s="1"/>
      <c r="F34" s="1"/>
      <c r="H34" s="53" t="s">
        <v>31</v>
      </c>
      <c r="I34" s="109"/>
      <c r="J34" s="110"/>
      <c r="K34" s="110"/>
      <c r="L34" s="110"/>
      <c r="M34" s="109"/>
      <c r="N34" s="110"/>
      <c r="O34" s="110"/>
      <c r="P34" s="110"/>
      <c r="Q34" s="110"/>
      <c r="R34" s="109"/>
      <c r="S34" s="51"/>
      <c r="T34" s="51"/>
      <c r="U34" s="51"/>
      <c r="V34" s="51"/>
    </row>
    <row r="35" spans="1:22" s="49" customFormat="1" ht="14.25">
      <c r="A35" s="100"/>
      <c r="B35" s="100"/>
      <c r="C35" s="1"/>
      <c r="D35" s="1"/>
      <c r="E35" s="1"/>
      <c r="F35" s="1"/>
      <c r="H35" s="53" t="s">
        <v>32</v>
      </c>
      <c r="I35" s="106"/>
      <c r="J35" s="110"/>
      <c r="K35" s="110"/>
      <c r="L35" s="110"/>
      <c r="M35" s="106"/>
      <c r="N35" s="110"/>
      <c r="O35" s="110"/>
      <c r="P35" s="110"/>
      <c r="Q35" s="110"/>
      <c r="R35" s="106"/>
      <c r="S35" s="51"/>
      <c r="T35" s="51"/>
      <c r="U35" s="51"/>
      <c r="V35" s="51"/>
    </row>
    <row r="36" spans="1:22" s="49" customFormat="1" ht="14.25">
      <c r="A36" s="100"/>
      <c r="B36" s="100"/>
      <c r="C36" s="1"/>
      <c r="D36" s="1"/>
      <c r="E36" s="1"/>
      <c r="F36" s="1"/>
      <c r="H36" s="53"/>
      <c r="I36" s="106"/>
      <c r="J36" s="110"/>
      <c r="K36" s="110"/>
      <c r="L36" s="110"/>
      <c r="M36" s="106"/>
      <c r="N36" s="110"/>
      <c r="O36" s="110"/>
      <c r="P36" s="110"/>
      <c r="Q36" s="110"/>
      <c r="R36" s="106"/>
      <c r="S36" s="51"/>
      <c r="T36" s="51"/>
      <c r="U36" s="51"/>
      <c r="V36" s="51"/>
    </row>
    <row r="37" spans="1:22" ht="14.25">
      <c r="H37" s="50" t="s">
        <v>95</v>
      </c>
      <c r="I37" s="111"/>
      <c r="J37" s="55">
        <f>SUM(J38:J39)</f>
        <v>14120238</v>
      </c>
      <c r="K37" s="55">
        <f>SUM(K38:K39)</f>
        <v>5097603</v>
      </c>
      <c r="L37" s="55">
        <f>SUM(L38:L39)</f>
        <v>6037603</v>
      </c>
      <c r="M37" s="106"/>
      <c r="N37" s="55">
        <f>SUM(N38:N39)</f>
        <v>887485</v>
      </c>
      <c r="O37" s="155">
        <f>SUM(O38:O39)</f>
        <v>731913</v>
      </c>
      <c r="P37" s="55">
        <f>SUM(P38:P39)</f>
        <v>731913</v>
      </c>
      <c r="Q37" s="55">
        <f>SUM(Q38:Q39)</f>
        <v>731913</v>
      </c>
      <c r="R37" s="111"/>
      <c r="S37" s="56">
        <f>SUM(S38:S39)</f>
        <v>11875223</v>
      </c>
      <c r="T37" s="56">
        <f>SUM(T38:T39)</f>
        <v>5097603</v>
      </c>
      <c r="U37" s="56">
        <f>SUM(U38:U39)</f>
        <v>6037603</v>
      </c>
      <c r="V37" s="56">
        <f>SUM(V38:V39)</f>
        <v>6037603</v>
      </c>
    </row>
    <row r="38" spans="1:22" ht="14.25">
      <c r="H38" s="53" t="s">
        <v>61</v>
      </c>
      <c r="I38" s="109"/>
      <c r="J38" s="137">
        <v>14120238</v>
      </c>
      <c r="K38" s="137">
        <v>5097603</v>
      </c>
      <c r="L38" s="137">
        <f>5097603+940000</f>
        <v>6037603</v>
      </c>
      <c r="M38" s="137"/>
      <c r="N38" s="137">
        <v>887485</v>
      </c>
      <c r="O38" s="137">
        <v>731913</v>
      </c>
      <c r="P38" s="122">
        <v>731913</v>
      </c>
      <c r="Q38" s="137">
        <v>731913</v>
      </c>
      <c r="R38" s="137"/>
      <c r="S38" s="137">
        <f>10987738+N38</f>
        <v>11875223</v>
      </c>
      <c r="T38" s="137">
        <f>4365690+O38</f>
        <v>5097603</v>
      </c>
      <c r="U38" s="137">
        <f>5305690+P38</f>
        <v>6037603</v>
      </c>
      <c r="V38" s="137">
        <f>5305690+Q38</f>
        <v>6037603</v>
      </c>
    </row>
    <row r="39" spans="1:22" s="46" customFormat="1" ht="21.75" customHeight="1">
      <c r="A39" s="103"/>
      <c r="B39" s="103"/>
      <c r="C39" s="45"/>
      <c r="D39" s="45"/>
      <c r="E39" s="45"/>
      <c r="F39" s="45"/>
      <c r="H39" s="53" t="s">
        <v>62</v>
      </c>
      <c r="I39" s="109"/>
      <c r="J39" s="110"/>
      <c r="K39" s="110"/>
      <c r="L39" s="110"/>
      <c r="M39" s="109"/>
      <c r="N39" s="110"/>
      <c r="O39" s="137"/>
      <c r="P39" s="110"/>
      <c r="Q39" s="110"/>
      <c r="R39" s="109"/>
      <c r="S39" s="51"/>
      <c r="T39" s="51"/>
      <c r="U39" s="51"/>
      <c r="V39" s="51"/>
    </row>
    <row r="40" spans="1:22" s="49" customFormat="1" ht="14.25">
      <c r="A40" s="100"/>
      <c r="B40" s="100"/>
      <c r="C40" s="1"/>
      <c r="D40" s="1"/>
      <c r="E40" s="1"/>
      <c r="F40" s="1"/>
      <c r="H40" s="53"/>
      <c r="I40" s="106"/>
      <c r="J40" s="110"/>
      <c r="K40" s="110"/>
      <c r="L40" s="110"/>
      <c r="M40" s="106"/>
      <c r="N40" s="110"/>
      <c r="O40" s="110"/>
      <c r="P40" s="110"/>
      <c r="Q40" s="110"/>
      <c r="R40" s="106"/>
      <c r="S40" s="51"/>
      <c r="T40" s="51"/>
      <c r="U40" s="51"/>
      <c r="V40" s="51"/>
    </row>
    <row r="41" spans="1:22" s="49" customFormat="1" ht="14.25">
      <c r="A41" s="100"/>
      <c r="B41" s="100"/>
      <c r="C41" s="1"/>
      <c r="D41" s="1"/>
      <c r="E41" s="1"/>
      <c r="F41" s="1"/>
      <c r="H41" s="48" t="s">
        <v>103</v>
      </c>
      <c r="I41" s="107"/>
      <c r="J41" s="40">
        <f>+J42+J45</f>
        <v>4500000</v>
      </c>
      <c r="K41" s="40">
        <f>+K42+K45</f>
        <v>5000000</v>
      </c>
      <c r="L41" s="40">
        <f>+L42+L45</f>
        <v>5000000</v>
      </c>
      <c r="M41" s="107"/>
      <c r="N41" s="40">
        <f>+N42+N45</f>
        <v>375000</v>
      </c>
      <c r="O41" s="40">
        <f>+O42+O45</f>
        <v>416667</v>
      </c>
      <c r="P41" s="40">
        <f>+P42+P45</f>
        <v>416667</v>
      </c>
      <c r="Q41" s="40">
        <f>+Q42+Q45</f>
        <v>416667</v>
      </c>
      <c r="R41" s="107"/>
      <c r="S41" s="41">
        <f>+S42+S45</f>
        <v>3375000</v>
      </c>
      <c r="T41" s="41">
        <f>+T42+T45</f>
        <v>3750001</v>
      </c>
      <c r="U41" s="41">
        <f>+U42+U45</f>
        <v>3750001</v>
      </c>
      <c r="V41" s="41">
        <f>+V42+V45</f>
        <v>3750001</v>
      </c>
    </row>
    <row r="42" spans="1:22" ht="14.25">
      <c r="H42" s="57" t="s">
        <v>33</v>
      </c>
      <c r="I42" s="106"/>
      <c r="J42" s="137">
        <v>4500000</v>
      </c>
      <c r="K42" s="137">
        <v>5000000</v>
      </c>
      <c r="L42" s="137">
        <v>5000000</v>
      </c>
      <c r="M42" s="137"/>
      <c r="N42" s="185">
        <v>375000</v>
      </c>
      <c r="O42" s="137">
        <v>416667</v>
      </c>
      <c r="P42" s="137">
        <v>416667</v>
      </c>
      <c r="Q42" s="137">
        <v>416667</v>
      </c>
      <c r="R42" s="137"/>
      <c r="S42" s="137">
        <f>3000000+N42</f>
        <v>3375000</v>
      </c>
      <c r="T42" s="137">
        <f>3333334+O42</f>
        <v>3750001</v>
      </c>
      <c r="U42" s="137">
        <f t="shared" ref="U42:V42" si="2">3333334+P42</f>
        <v>3750001</v>
      </c>
      <c r="V42" s="137">
        <f t="shared" si="2"/>
        <v>3750001</v>
      </c>
    </row>
    <row r="43" spans="1:22" ht="14.25">
      <c r="H43" s="53" t="s">
        <v>19</v>
      </c>
      <c r="I43" s="106"/>
      <c r="J43" s="137"/>
      <c r="K43" s="137"/>
      <c r="L43" s="137"/>
      <c r="M43" s="137"/>
      <c r="N43" s="137"/>
      <c r="O43" s="137"/>
      <c r="P43" s="137"/>
      <c r="Q43" s="137"/>
      <c r="R43" s="137"/>
      <c r="S43" s="137"/>
      <c r="T43" s="137"/>
      <c r="U43" s="137"/>
      <c r="V43" s="137"/>
    </row>
    <row r="44" spans="1:22" ht="14.25">
      <c r="H44" s="53" t="s">
        <v>20</v>
      </c>
      <c r="I44" s="106"/>
      <c r="J44" s="110"/>
      <c r="K44" s="110"/>
      <c r="L44" s="110"/>
      <c r="M44" s="106"/>
      <c r="N44" s="110"/>
      <c r="O44" s="110"/>
      <c r="P44" s="110"/>
      <c r="Q44" s="110"/>
      <c r="R44" s="106"/>
      <c r="S44" s="51"/>
      <c r="T44" s="51"/>
      <c r="U44" s="51"/>
      <c r="V44" s="51"/>
    </row>
    <row r="45" spans="1:22" ht="14.25">
      <c r="H45" s="57" t="s">
        <v>21</v>
      </c>
      <c r="I45" s="106"/>
      <c r="J45" s="110"/>
      <c r="K45" s="110"/>
      <c r="L45" s="110"/>
      <c r="M45" s="106"/>
      <c r="N45" s="110"/>
      <c r="O45" s="110"/>
      <c r="P45" s="110"/>
      <c r="Q45" s="110"/>
      <c r="R45" s="106"/>
      <c r="S45" s="51"/>
      <c r="T45" s="51"/>
      <c r="U45" s="51"/>
      <c r="V45" s="51"/>
    </row>
    <row r="46" spans="1:22" ht="14.25">
      <c r="H46" s="53" t="s">
        <v>19</v>
      </c>
      <c r="I46" s="106"/>
      <c r="J46" s="110"/>
      <c r="K46" s="110"/>
      <c r="L46" s="110"/>
      <c r="M46" s="106"/>
      <c r="N46" s="110"/>
      <c r="O46" s="110"/>
      <c r="P46" s="110"/>
      <c r="Q46" s="110"/>
      <c r="R46" s="106"/>
      <c r="S46" s="51"/>
      <c r="T46" s="51"/>
      <c r="U46" s="51"/>
      <c r="V46" s="51"/>
    </row>
    <row r="47" spans="1:22" ht="14.25">
      <c r="H47" s="53" t="s">
        <v>63</v>
      </c>
      <c r="I47" s="106"/>
      <c r="J47" s="110"/>
      <c r="K47" s="110"/>
      <c r="L47" s="110"/>
      <c r="M47" s="106"/>
      <c r="N47" s="110"/>
      <c r="O47" s="110"/>
      <c r="P47" s="110"/>
      <c r="Q47" s="110"/>
      <c r="R47" s="106"/>
      <c r="S47" s="51"/>
      <c r="T47" s="51"/>
      <c r="U47" s="51"/>
      <c r="V47" s="51"/>
    </row>
    <row r="48" spans="1:22" ht="14.25">
      <c r="H48" s="48" t="s">
        <v>92</v>
      </c>
      <c r="I48" s="107"/>
      <c r="J48" s="40">
        <f>+J49+J50</f>
        <v>0</v>
      </c>
      <c r="K48" s="40">
        <f>+K49+K50</f>
        <v>0</v>
      </c>
      <c r="L48" s="40">
        <f>+L49+L50</f>
        <v>0</v>
      </c>
      <c r="M48" s="107"/>
      <c r="N48" s="40">
        <f>+N49+N50</f>
        <v>0</v>
      </c>
      <c r="O48" s="40">
        <f>+O49+O50</f>
        <v>0</v>
      </c>
      <c r="P48" s="40">
        <f>+P49+P50</f>
        <v>0</v>
      </c>
      <c r="Q48" s="40">
        <f>+Q49+Q50</f>
        <v>0</v>
      </c>
      <c r="R48" s="107"/>
      <c r="S48" s="41">
        <f>+S49+S50</f>
        <v>0</v>
      </c>
      <c r="T48" s="41">
        <f>+T49+T50</f>
        <v>0</v>
      </c>
      <c r="U48" s="41">
        <f>+U49+U50</f>
        <v>0</v>
      </c>
      <c r="V48" s="41">
        <f>+V49+V50</f>
        <v>0</v>
      </c>
    </row>
    <row r="49" spans="1:22" s="46" customFormat="1" ht="21.75" customHeight="1">
      <c r="A49" s="103"/>
      <c r="B49" s="103"/>
      <c r="C49" s="45"/>
      <c r="D49" s="45"/>
      <c r="E49" s="45"/>
      <c r="F49" s="45"/>
      <c r="H49" s="57" t="s">
        <v>33</v>
      </c>
      <c r="I49" s="106"/>
      <c r="J49" s="110"/>
      <c r="K49" s="110"/>
      <c r="L49" s="110"/>
      <c r="M49" s="106"/>
      <c r="N49" s="110"/>
      <c r="O49" s="110"/>
      <c r="P49" s="110"/>
      <c r="Q49" s="110"/>
      <c r="R49" s="106"/>
      <c r="S49" s="51"/>
      <c r="T49" s="51"/>
      <c r="U49" s="51"/>
      <c r="V49" s="51"/>
    </row>
    <row r="50" spans="1:22" ht="14.25">
      <c r="H50" s="57" t="s">
        <v>21</v>
      </c>
      <c r="I50" s="106"/>
      <c r="J50" s="110"/>
      <c r="K50" s="110"/>
      <c r="L50" s="110"/>
      <c r="M50" s="106"/>
      <c r="N50" s="110"/>
      <c r="O50" s="110"/>
      <c r="P50" s="110"/>
      <c r="Q50" s="110"/>
      <c r="R50" s="106"/>
      <c r="S50" s="51"/>
      <c r="T50" s="51"/>
      <c r="U50" s="51"/>
      <c r="V50" s="51"/>
    </row>
    <row r="51" spans="1:22" ht="14.25">
      <c r="H51" s="47" t="s">
        <v>93</v>
      </c>
      <c r="I51" s="107"/>
      <c r="J51" s="40">
        <f>J52</f>
        <v>0</v>
      </c>
      <c r="K51" s="40">
        <f>SUM(K52)</f>
        <v>0</v>
      </c>
      <c r="L51" s="40">
        <f>SUM(L52)</f>
        <v>0</v>
      </c>
      <c r="M51" s="107"/>
      <c r="N51" s="40">
        <f>SUM(N52)</f>
        <v>0</v>
      </c>
      <c r="O51" s="40">
        <f>SUM(O52)</f>
        <v>0</v>
      </c>
      <c r="P51" s="40">
        <f>SUM(P52)</f>
        <v>0</v>
      </c>
      <c r="Q51" s="40">
        <f>SUM(Q52)</f>
        <v>0</v>
      </c>
      <c r="R51" s="107"/>
      <c r="S51" s="41">
        <f>+S52</f>
        <v>0</v>
      </c>
      <c r="T51" s="41">
        <f>+T52</f>
        <v>0</v>
      </c>
      <c r="U51" s="41">
        <f>+U52</f>
        <v>0</v>
      </c>
      <c r="V51" s="41">
        <f>+V52</f>
        <v>0</v>
      </c>
    </row>
    <row r="52" spans="1:22" ht="14.25">
      <c r="H52" s="58" t="s">
        <v>94</v>
      </c>
      <c r="I52" s="111"/>
      <c r="J52" s="55">
        <f>+J53-J54</f>
        <v>0</v>
      </c>
      <c r="K52" s="55">
        <f>+K53-K54</f>
        <v>0</v>
      </c>
      <c r="L52" s="55">
        <f>+L53-L54</f>
        <v>0</v>
      </c>
      <c r="M52" s="106"/>
      <c r="N52" s="55">
        <f>+N53-N54</f>
        <v>0</v>
      </c>
      <c r="O52" s="55">
        <f>+O53-O54</f>
        <v>0</v>
      </c>
      <c r="P52" s="55">
        <f>+P53-P54</f>
        <v>0</v>
      </c>
      <c r="Q52" s="55">
        <f>+Q53-Q54</f>
        <v>0</v>
      </c>
      <c r="R52" s="106"/>
      <c r="S52" s="56">
        <f>+S53-S54</f>
        <v>0</v>
      </c>
      <c r="T52" s="56">
        <f>+T53-T54</f>
        <v>0</v>
      </c>
      <c r="U52" s="56">
        <f>+U53-U54</f>
        <v>0</v>
      </c>
      <c r="V52" s="56">
        <f>+V53-V54</f>
        <v>0</v>
      </c>
    </row>
    <row r="53" spans="1:22" ht="14.25">
      <c r="H53" s="57" t="s">
        <v>34</v>
      </c>
      <c r="I53" s="109"/>
      <c r="J53" s="110"/>
      <c r="K53" s="110"/>
      <c r="L53" s="110"/>
      <c r="M53" s="106"/>
      <c r="N53" s="110"/>
      <c r="O53" s="110"/>
      <c r="P53" s="110"/>
      <c r="Q53" s="110"/>
      <c r="R53" s="106"/>
      <c r="S53" s="51"/>
      <c r="T53" s="51"/>
      <c r="U53" s="51"/>
      <c r="V53" s="51"/>
    </row>
    <row r="54" spans="1:22" ht="14.25">
      <c r="H54" s="59" t="s">
        <v>25</v>
      </c>
      <c r="I54" s="112"/>
      <c r="J54" s="113"/>
      <c r="K54" s="113"/>
      <c r="L54" s="113"/>
      <c r="M54" s="114"/>
      <c r="N54" s="113"/>
      <c r="O54" s="113"/>
      <c r="P54" s="113"/>
      <c r="Q54" s="113"/>
      <c r="R54" s="114"/>
      <c r="S54" s="104"/>
      <c r="T54" s="104"/>
      <c r="U54" s="104"/>
      <c r="V54" s="104"/>
    </row>
    <row r="56" spans="1:22" ht="15" customHeight="1">
      <c r="H56" s="239" t="s">
        <v>100</v>
      </c>
      <c r="I56" s="240"/>
      <c r="J56" s="240"/>
      <c r="K56" s="240"/>
      <c r="L56" s="240"/>
      <c r="M56" s="240"/>
      <c r="N56" s="240"/>
      <c r="O56" s="240"/>
      <c r="P56" s="240"/>
      <c r="Q56" s="240"/>
      <c r="R56" s="240"/>
      <c r="S56" s="240"/>
      <c r="T56" s="240"/>
      <c r="U56" s="240"/>
      <c r="V56" s="241"/>
    </row>
    <row r="57" spans="1:22" ht="14.25" customHeight="1">
      <c r="H57" s="242"/>
      <c r="I57" s="243"/>
      <c r="J57" s="243"/>
      <c r="K57" s="243"/>
      <c r="L57" s="243"/>
      <c r="M57" s="243"/>
      <c r="N57" s="243"/>
      <c r="O57" s="243"/>
      <c r="P57" s="243"/>
      <c r="Q57" s="243"/>
      <c r="R57" s="243"/>
      <c r="S57" s="243"/>
      <c r="T57" s="243"/>
      <c r="U57" s="243"/>
      <c r="V57" s="244"/>
    </row>
    <row r="58" spans="1:22" ht="14.25">
      <c r="H58" s="4" t="s">
        <v>43</v>
      </c>
      <c r="I58" s="4"/>
      <c r="J58" s="4"/>
      <c r="K58" s="4"/>
      <c r="L58" s="4"/>
      <c r="M58" s="4"/>
      <c r="N58" s="4"/>
      <c r="O58" s="4"/>
      <c r="P58" s="4"/>
      <c r="Q58" s="4"/>
      <c r="R58" s="4"/>
      <c r="S58" s="4"/>
      <c r="T58" s="4"/>
      <c r="U58" s="4"/>
      <c r="V58" s="4"/>
    </row>
    <row r="59" spans="1:22" ht="14.25">
      <c r="H59" s="4"/>
      <c r="I59" s="4"/>
      <c r="J59" s="4"/>
      <c r="K59" s="4"/>
      <c r="L59" s="4"/>
      <c r="M59" s="4"/>
      <c r="N59" s="4"/>
      <c r="O59" s="4"/>
      <c r="P59" s="4"/>
      <c r="Q59" s="4"/>
      <c r="R59" s="4"/>
      <c r="S59" s="4"/>
      <c r="T59" s="4"/>
      <c r="U59" s="4"/>
      <c r="V59" s="4"/>
    </row>
    <row r="66" ht="39" customHeight="1"/>
  </sheetData>
  <mergeCells count="17">
    <mergeCell ref="T3:V3"/>
    <mergeCell ref="J11:J12"/>
    <mergeCell ref="K11:K12"/>
    <mergeCell ref="L11:L12"/>
    <mergeCell ref="O11:P11"/>
    <mergeCell ref="T11:U11"/>
    <mergeCell ref="N11:N12"/>
    <mergeCell ref="S11:S12"/>
    <mergeCell ref="V11:V12"/>
    <mergeCell ref="O10:Q10"/>
    <mergeCell ref="T10:V10"/>
    <mergeCell ref="H56:V57"/>
    <mergeCell ref="K10:L10"/>
    <mergeCell ref="H10:H12"/>
    <mergeCell ref="J8:L9"/>
    <mergeCell ref="N8:Q9"/>
    <mergeCell ref="S8:V9"/>
  </mergeCells>
  <phoneticPr fontId="0" type="noConversion"/>
  <dataValidations count="2">
    <dataValidation type="list" allowBlank="1" showInputMessage="1" showErrorMessage="1" prompt="Seleccione el período acumulado que desea consultar" sqref="A3">
      <formula1>"ENERO,FEBRERO,MARZO,ABRIL,MAYO,JUNIO,JULIO,AGOSTO,SEPTIEMBRE,OCTUBRE,NOVIEMBRE,DICIEMBRE"</formula1>
    </dataValidation>
    <dataValidation type="list" allowBlank="1" showInputMessage="1" showErrorMessage="1" sqref="H9">
      <formula1>$A$8:$A$19</formula1>
    </dataValidation>
  </dataValidations>
  <printOptions horizontalCentered="1" verticalCentered="1"/>
  <pageMargins left="0.39370078740157483" right="0.27559055118110237" top="0.59055118110236227" bottom="0.39370078740157483" header="0" footer="0"/>
  <pageSetup scale="51" orientation="landscape" r:id="rId1"/>
  <headerFooter alignWithMargins="0"/>
  <rowBreaks count="1" manualBreakCount="1">
    <brk id="13" min="7" max="2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20"/>
  <sheetViews>
    <sheetView showGridLines="0" view="pageBreakPreview" topLeftCell="E1" workbookViewId="0">
      <selection activeCell="N14" sqref="N14"/>
    </sheetView>
  </sheetViews>
  <sheetFormatPr baseColWidth="10" defaultRowHeight="12.75"/>
  <cols>
    <col min="1" max="1" width="11.42578125" style="1"/>
    <col min="2" max="2" width="49.7109375" style="1" customWidth="1"/>
    <col min="3" max="3" width="0.85546875" style="1" customWidth="1"/>
    <col min="4" max="4" width="24.42578125" style="1" bestFit="1" customWidth="1"/>
    <col min="5" max="5" width="19.85546875" style="1" bestFit="1" customWidth="1"/>
    <col min="6" max="6" width="18.140625" style="1" customWidth="1"/>
    <col min="7" max="7" width="12.140625" style="1" customWidth="1"/>
    <col min="8" max="8" width="19.85546875" style="1" bestFit="1" customWidth="1"/>
    <col min="9" max="9" width="11.42578125" style="1" customWidth="1"/>
    <col min="10" max="10" width="16.28515625" style="1" customWidth="1"/>
    <col min="11" max="11" width="10.5703125" style="1" customWidth="1"/>
    <col min="12" max="12" width="19.85546875" style="1" bestFit="1" customWidth="1"/>
    <col min="13" max="13" width="17.7109375" style="1" bestFit="1" customWidth="1"/>
    <col min="14" max="14" width="10.5703125" style="1" customWidth="1"/>
    <col min="15" max="16384" width="11.42578125" style="1"/>
  </cols>
  <sheetData>
    <row r="1" spans="2:14">
      <c r="L1" s="272"/>
      <c r="M1" s="272"/>
      <c r="N1" s="272"/>
    </row>
    <row r="2" spans="2:14" ht="22.5" customHeight="1">
      <c r="L2" s="272"/>
      <c r="M2" s="272"/>
      <c r="N2" s="272"/>
    </row>
    <row r="4" spans="2:14" ht="15">
      <c r="B4" s="2" t="s">
        <v>130</v>
      </c>
    </row>
    <row r="5" spans="2:14" ht="15">
      <c r="B5" s="3" t="s">
        <v>113</v>
      </c>
    </row>
    <row r="6" spans="2:14" ht="16.5" customHeight="1">
      <c r="B6" s="222" t="s">
        <v>143</v>
      </c>
    </row>
    <row r="7" spans="2:14" ht="21" customHeight="1">
      <c r="B7" s="222" t="s">
        <v>75</v>
      </c>
      <c r="M7" s="221" t="s">
        <v>57</v>
      </c>
    </row>
    <row r="8" spans="2:14" ht="16.5" customHeight="1">
      <c r="B8" s="3"/>
      <c r="M8" s="221"/>
    </row>
    <row r="10" spans="2:14" ht="21" customHeight="1">
      <c r="B10" s="265" t="s">
        <v>60</v>
      </c>
      <c r="C10" s="218"/>
      <c r="D10" s="268" t="s">
        <v>91</v>
      </c>
      <c r="E10" s="269"/>
      <c r="F10" s="269"/>
      <c r="G10" s="270"/>
      <c r="H10" s="271" t="s">
        <v>96</v>
      </c>
      <c r="I10" s="269"/>
      <c r="J10" s="269"/>
      <c r="K10" s="269"/>
      <c r="L10" s="269"/>
      <c r="M10" s="277" t="s">
        <v>35</v>
      </c>
      <c r="N10" s="278"/>
    </row>
    <row r="11" spans="2:14" ht="24" customHeight="1">
      <c r="B11" s="266"/>
      <c r="C11" s="218"/>
      <c r="D11" s="280" t="s">
        <v>45</v>
      </c>
      <c r="E11" s="275" t="s">
        <v>46</v>
      </c>
      <c r="F11" s="273" t="s">
        <v>36</v>
      </c>
      <c r="G11" s="282"/>
      <c r="H11" s="283" t="s">
        <v>37</v>
      </c>
      <c r="I11" s="273" t="s">
        <v>38</v>
      </c>
      <c r="J11" s="275" t="s">
        <v>47</v>
      </c>
      <c r="K11" s="273" t="s">
        <v>38</v>
      </c>
      <c r="L11" s="275" t="s">
        <v>39</v>
      </c>
      <c r="M11" s="275"/>
      <c r="N11" s="279"/>
    </row>
    <row r="12" spans="2:14" ht="30.75" customHeight="1">
      <c r="B12" s="267"/>
      <c r="C12" s="218"/>
      <c r="D12" s="281"/>
      <c r="E12" s="276"/>
      <c r="F12" s="219" t="s">
        <v>40</v>
      </c>
      <c r="G12" s="220" t="s">
        <v>38</v>
      </c>
      <c r="H12" s="284"/>
      <c r="I12" s="274"/>
      <c r="J12" s="276"/>
      <c r="K12" s="274"/>
      <c r="L12" s="276"/>
      <c r="M12" s="219" t="s">
        <v>40</v>
      </c>
      <c r="N12" s="220" t="s">
        <v>38</v>
      </c>
    </row>
    <row r="13" spans="2:14" ht="14.25">
      <c r="B13" s="4"/>
      <c r="C13" s="4"/>
      <c r="D13" s="4"/>
      <c r="E13" s="4"/>
      <c r="F13" s="4"/>
      <c r="G13" s="4"/>
      <c r="H13" s="4"/>
      <c r="I13" s="4"/>
      <c r="J13" s="4"/>
      <c r="K13" s="4"/>
      <c r="L13" s="4"/>
      <c r="M13" s="4"/>
      <c r="N13" s="4"/>
    </row>
    <row r="14" spans="2:14" ht="36.75" customHeight="1">
      <c r="B14" s="142" t="s">
        <v>112</v>
      </c>
      <c r="C14" s="5"/>
      <c r="D14" s="143">
        <v>53926012</v>
      </c>
      <c r="E14" s="144">
        <v>47273521.390000001</v>
      </c>
      <c r="F14" s="153">
        <f>+E14-D14</f>
        <v>-6652490.6099999994</v>
      </c>
      <c r="G14" s="6">
        <f>IF(D14=0,"n.a.",((E14/D14)-1)*100)</f>
        <v>-12.336329654787004</v>
      </c>
      <c r="H14" s="145">
        <v>42308536.18</v>
      </c>
      <c r="I14" s="8">
        <f>IF(L14=0, "n.a.",H14/L14)</f>
        <v>1</v>
      </c>
      <c r="J14" s="7">
        <v>0</v>
      </c>
      <c r="K14" s="9">
        <f>IF(L14=0,"n.a.",J14/L14)</f>
        <v>0</v>
      </c>
      <c r="L14" s="208">
        <f>+H14+J14</f>
        <v>42308536.18</v>
      </c>
      <c r="M14" s="7">
        <f>E14-L14</f>
        <v>4964985.2100000009</v>
      </c>
      <c r="N14" s="10">
        <f>IF(L14=0,"n.a.",((E14/L14)-1)*100)</f>
        <v>11.735185516408952</v>
      </c>
    </row>
    <row r="15" spans="2:14" ht="48.75" customHeight="1">
      <c r="B15" s="11"/>
      <c r="C15" s="4"/>
      <c r="D15" s="12"/>
      <c r="E15" s="12"/>
      <c r="F15" s="12"/>
      <c r="G15" s="13"/>
      <c r="H15" s="156"/>
      <c r="I15" s="15"/>
      <c r="J15" s="14"/>
      <c r="K15" s="15"/>
      <c r="L15" s="14"/>
      <c r="M15" s="14"/>
      <c r="N15" s="15"/>
    </row>
    <row r="16" spans="2:14" ht="25.5" customHeight="1">
      <c r="B16" s="11"/>
      <c r="C16" s="4"/>
      <c r="D16" s="12"/>
      <c r="E16" s="12"/>
      <c r="F16" s="12"/>
      <c r="G16" s="156"/>
      <c r="H16" s="157"/>
      <c r="I16" s="15"/>
      <c r="J16" s="14"/>
      <c r="K16" s="15"/>
      <c r="L16" s="14"/>
      <c r="M16" s="14"/>
      <c r="N16" s="15"/>
    </row>
    <row r="17" spans="7:16">
      <c r="G17" s="157"/>
      <c r="H17" s="156"/>
      <c r="O17" s="16"/>
      <c r="P17" s="16"/>
    </row>
    <row r="18" spans="7:16" ht="17.25" customHeight="1">
      <c r="G18" s="264"/>
      <c r="H18" s="264"/>
      <c r="I18" s="264"/>
    </row>
    <row r="19" spans="7:16" ht="15.75" customHeight="1">
      <c r="G19" s="264"/>
      <c r="H19" s="264"/>
      <c r="I19" s="264"/>
    </row>
    <row r="20" spans="7:16" ht="26.25" customHeight="1">
      <c r="G20" s="158"/>
    </row>
  </sheetData>
  <mergeCells count="15">
    <mergeCell ref="L1:N2"/>
    <mergeCell ref="K11:K12"/>
    <mergeCell ref="L11:L12"/>
    <mergeCell ref="M10:N11"/>
    <mergeCell ref="D11:D12"/>
    <mergeCell ref="E11:E12"/>
    <mergeCell ref="F11:G11"/>
    <mergeCell ref="H11:H12"/>
    <mergeCell ref="I11:I12"/>
    <mergeCell ref="J11:J12"/>
    <mergeCell ref="G18:I18"/>
    <mergeCell ref="G19:I19"/>
    <mergeCell ref="B10:B12"/>
    <mergeCell ref="D10:G10"/>
    <mergeCell ref="H10:L10"/>
  </mergeCells>
  <phoneticPr fontId="0" type="noConversion"/>
  <printOptions horizontalCentered="1" verticalCentered="1"/>
  <pageMargins left="0.39370078740157483" right="0.27559055118110237" top="0.59055118110236227" bottom="0.39370078740157483" header="0" footer="0"/>
  <pageSetup scale="5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outlinePr summaryBelow="0"/>
  </sheetPr>
  <dimension ref="B3:K58"/>
  <sheetViews>
    <sheetView showGridLines="0" view="pageBreakPreview" topLeftCell="A19" zoomScale="75" zoomScaleNormal="75" zoomScaleSheetLayoutView="75" workbookViewId="0">
      <selection activeCell="H19" sqref="H19:I20"/>
    </sheetView>
  </sheetViews>
  <sheetFormatPr baseColWidth="10" defaultRowHeight="11.25"/>
  <cols>
    <col min="1" max="1" width="5.42578125" style="65" customWidth="1"/>
    <col min="2" max="2" width="5" style="65" customWidth="1"/>
    <col min="3" max="3" width="13.28515625" style="65" customWidth="1"/>
    <col min="4" max="4" width="17" style="65" customWidth="1"/>
    <col min="5" max="5" width="23" style="65" customWidth="1"/>
    <col min="6" max="6" width="5.140625" style="65" customWidth="1"/>
    <col min="7" max="7" width="18.140625" style="65" customWidth="1"/>
    <col min="8" max="8" width="112.85546875" style="66" customWidth="1"/>
    <col min="9" max="9" width="59.5703125" style="66" customWidth="1"/>
    <col min="10" max="11" width="14.42578125" style="65" bestFit="1" customWidth="1"/>
    <col min="12" max="16384" width="11.42578125" style="65"/>
  </cols>
  <sheetData>
    <row r="3" spans="2:11" ht="25.5" customHeight="1"/>
    <row r="4" spans="2:11" s="60" customFormat="1" ht="25.5">
      <c r="B4" s="223" t="s">
        <v>131</v>
      </c>
      <c r="H4" s="61"/>
      <c r="I4" s="61"/>
    </row>
    <row r="5" spans="2:11" s="62" customFormat="1" ht="19.5">
      <c r="B5" s="222" t="s">
        <v>73</v>
      </c>
      <c r="E5" s="3" t="s">
        <v>114</v>
      </c>
      <c r="H5" s="63"/>
      <c r="I5" s="63"/>
    </row>
    <row r="6" spans="2:11" s="62" customFormat="1" ht="24" customHeight="1">
      <c r="B6" s="222" t="s">
        <v>27</v>
      </c>
      <c r="H6" s="63"/>
      <c r="I6" s="63"/>
    </row>
    <row r="7" spans="2:11" s="62" customFormat="1" ht="19.5">
      <c r="B7" s="222" t="s">
        <v>28</v>
      </c>
      <c r="H7" s="63"/>
      <c r="I7" s="63"/>
    </row>
    <row r="8" spans="2:11" s="62" customFormat="1" ht="15">
      <c r="B8" s="64"/>
      <c r="H8" s="63"/>
      <c r="I8" s="63"/>
    </row>
    <row r="9" spans="2:11" s="62" customFormat="1" ht="24.75">
      <c r="B9" s="222" t="s">
        <v>144</v>
      </c>
      <c r="H9" s="63"/>
      <c r="I9" s="61" t="s">
        <v>58</v>
      </c>
    </row>
    <row r="10" spans="2:11" s="62" customFormat="1" ht="12" thickBot="1">
      <c r="H10" s="63"/>
      <c r="I10" s="63"/>
    </row>
    <row r="11" spans="2:11" ht="21" customHeight="1" thickTop="1">
      <c r="B11" s="286"/>
      <c r="C11" s="286" t="s">
        <v>29</v>
      </c>
      <c r="D11" s="285" t="s">
        <v>136</v>
      </c>
      <c r="E11" s="285"/>
      <c r="F11" s="313" t="s">
        <v>137</v>
      </c>
      <c r="G11" s="313"/>
      <c r="H11" s="286" t="s">
        <v>72</v>
      </c>
      <c r="I11" s="286"/>
    </row>
    <row r="12" spans="2:11" ht="15.75" customHeight="1">
      <c r="B12" s="287"/>
      <c r="C12" s="287"/>
      <c r="D12" s="289" t="s">
        <v>141</v>
      </c>
      <c r="E12" s="289"/>
      <c r="F12" s="314" t="s">
        <v>48</v>
      </c>
      <c r="G12" s="224" t="s">
        <v>49</v>
      </c>
      <c r="H12" s="287"/>
      <c r="I12" s="287"/>
    </row>
    <row r="13" spans="2:11" ht="12" customHeight="1" thickBot="1">
      <c r="B13" s="288"/>
      <c r="C13" s="288"/>
      <c r="D13" s="290"/>
      <c r="E13" s="290"/>
      <c r="F13" s="315"/>
      <c r="G13" s="225" t="s">
        <v>64</v>
      </c>
      <c r="H13" s="288"/>
      <c r="I13" s="288"/>
    </row>
    <row r="14" spans="2:11" ht="6" customHeight="1" thickTop="1" thickBot="1">
      <c r="C14" s="66"/>
      <c r="D14" s="66"/>
      <c r="E14" s="66"/>
      <c r="F14" s="66"/>
      <c r="G14" s="66"/>
    </row>
    <row r="15" spans="2:11" s="70" customFormat="1" ht="42" customHeight="1" thickTop="1">
      <c r="B15" s="291" t="s">
        <v>13</v>
      </c>
      <c r="C15" s="335" t="s">
        <v>53</v>
      </c>
      <c r="D15" s="67" t="s">
        <v>71</v>
      </c>
      <c r="E15" s="232">
        <v>47351719</v>
      </c>
      <c r="F15" s="318" t="s">
        <v>50</v>
      </c>
      <c r="G15" s="147">
        <f>+E16-E15</f>
        <v>-6307287.2400000021</v>
      </c>
      <c r="H15" s="321" t="s">
        <v>147</v>
      </c>
      <c r="I15" s="322"/>
      <c r="K15" s="70">
        <f>70000*0.04</f>
        <v>2800</v>
      </c>
    </row>
    <row r="16" spans="2:11" s="70" customFormat="1" ht="20.25" customHeight="1" thickBot="1">
      <c r="B16" s="292"/>
      <c r="C16" s="295"/>
      <c r="D16" s="71" t="s">
        <v>135</v>
      </c>
      <c r="E16" s="233">
        <v>41044431.759999998</v>
      </c>
      <c r="F16" s="319"/>
      <c r="G16" s="148">
        <f>IF(E15=0,"n.a.",(E16/E15-1)*100)</f>
        <v>-13.320080819030034</v>
      </c>
      <c r="H16" s="323"/>
      <c r="I16" s="324"/>
    </row>
    <row r="17" spans="2:11" s="70" customFormat="1" ht="51" customHeight="1" thickTop="1">
      <c r="B17" s="292"/>
      <c r="C17" s="295"/>
      <c r="D17" s="74" t="s">
        <v>104</v>
      </c>
      <c r="E17" s="234">
        <v>42096252.759999998</v>
      </c>
      <c r="F17" s="316" t="s">
        <v>138</v>
      </c>
      <c r="G17" s="149">
        <f>+E18-E17</f>
        <v>-1052000</v>
      </c>
      <c r="H17" s="321" t="s">
        <v>148</v>
      </c>
      <c r="I17" s="322"/>
    </row>
    <row r="18" spans="2:11" s="70" customFormat="1" ht="53.25" customHeight="1" thickBot="1">
      <c r="B18" s="292"/>
      <c r="C18" s="336"/>
      <c r="D18" s="77" t="s">
        <v>135</v>
      </c>
      <c r="E18" s="235">
        <v>41044252.759999998</v>
      </c>
      <c r="F18" s="317"/>
      <c r="G18" s="231">
        <f>IF(E17=0,"n..a",(E18/E17-1)*100)</f>
        <v>-2.4990347858221074</v>
      </c>
      <c r="H18" s="323"/>
      <c r="I18" s="324"/>
    </row>
    <row r="19" spans="2:11" s="70" customFormat="1" ht="37.5" customHeight="1" thickTop="1">
      <c r="B19" s="292"/>
      <c r="C19" s="295" t="s">
        <v>139</v>
      </c>
      <c r="D19" s="67" t="s">
        <v>71</v>
      </c>
      <c r="E19" s="234">
        <v>5634293</v>
      </c>
      <c r="F19" s="332" t="s">
        <v>50</v>
      </c>
      <c r="G19" s="150">
        <f>+E20-E19</f>
        <v>594799.62999999989</v>
      </c>
      <c r="H19" s="321" t="s">
        <v>145</v>
      </c>
      <c r="I19" s="322"/>
      <c r="J19" s="207">
        <f>940000-345200.37</f>
        <v>594799.63</v>
      </c>
      <c r="K19" s="207"/>
    </row>
    <row r="20" spans="2:11" s="70" customFormat="1" ht="29.25" customHeight="1" thickBot="1">
      <c r="B20" s="292"/>
      <c r="C20" s="295"/>
      <c r="D20" s="71" t="s">
        <v>135</v>
      </c>
      <c r="E20" s="235">
        <v>6229092.6299999999</v>
      </c>
      <c r="F20" s="319"/>
      <c r="G20" s="148">
        <f>IF(E19=0,"n.a.",(E20/E19-1)*100)</f>
        <v>10.556774913906676</v>
      </c>
      <c r="H20" s="323"/>
      <c r="I20" s="324"/>
      <c r="J20" s="207">
        <f>536690-191489.63</f>
        <v>345200.37</v>
      </c>
      <c r="K20" s="207"/>
    </row>
    <row r="21" spans="2:11" s="70" customFormat="1" ht="53.25" customHeight="1" thickTop="1">
      <c r="B21" s="292"/>
      <c r="C21" s="295"/>
      <c r="D21" s="74" t="s">
        <v>104</v>
      </c>
      <c r="E21" s="234">
        <v>12553694.949999999</v>
      </c>
      <c r="F21" s="316" t="s">
        <v>138</v>
      </c>
      <c r="G21" s="149">
        <f>+E22-E21</f>
        <v>-6324602.3199999994</v>
      </c>
      <c r="H21" s="321" t="s">
        <v>146</v>
      </c>
      <c r="I21" s="322"/>
      <c r="J21" s="207">
        <f>6037603-11875223</f>
        <v>-5837620</v>
      </c>
      <c r="K21" s="207">
        <f>191489.63-678471.95</f>
        <v>-486982.31999999995</v>
      </c>
    </row>
    <row r="22" spans="2:11" s="70" customFormat="1" ht="36" customHeight="1" thickBot="1">
      <c r="B22" s="292"/>
      <c r="C22" s="295"/>
      <c r="D22" s="77" t="s">
        <v>135</v>
      </c>
      <c r="E22" s="236">
        <v>6229092.6299999999</v>
      </c>
      <c r="F22" s="329"/>
      <c r="G22" s="151">
        <f>IF(E21=0,"n.a.",(E22/E21-1)*100)</f>
        <v>-50.380404695113292</v>
      </c>
      <c r="H22" s="323"/>
      <c r="I22" s="324"/>
      <c r="J22" s="207"/>
      <c r="K22" s="207">
        <f>+J21+K21</f>
        <v>-6324602.3200000003</v>
      </c>
    </row>
    <row r="23" spans="2:11" s="70" customFormat="1" ht="29.25" customHeight="1" thickTop="1">
      <c r="B23" s="291" t="s">
        <v>41</v>
      </c>
      <c r="C23" s="301" t="s">
        <v>54</v>
      </c>
      <c r="D23" s="67" t="s">
        <v>71</v>
      </c>
      <c r="E23" s="234">
        <v>3750001</v>
      </c>
      <c r="F23" s="331" t="s">
        <v>50</v>
      </c>
      <c r="G23" s="149">
        <f t="shared" ref="G23" si="0">+E24-E23</f>
        <v>0</v>
      </c>
      <c r="H23" s="321" t="s">
        <v>140</v>
      </c>
      <c r="I23" s="322"/>
    </row>
    <row r="24" spans="2:11" s="70" customFormat="1" ht="29.25" customHeight="1" thickBot="1">
      <c r="B24" s="292"/>
      <c r="C24" s="295"/>
      <c r="D24" s="71" t="s">
        <v>135</v>
      </c>
      <c r="E24" s="236">
        <v>3750001</v>
      </c>
      <c r="F24" s="319"/>
      <c r="G24" s="151">
        <f t="shared" ref="G24" si="1">IF(E23=0,"n.a.",(E24/E23-1)*100)</f>
        <v>0</v>
      </c>
      <c r="H24" s="323"/>
      <c r="I24" s="324"/>
    </row>
    <row r="25" spans="2:11" s="70" customFormat="1" ht="50.25" customHeight="1" thickTop="1">
      <c r="B25" s="292"/>
      <c r="C25" s="295"/>
      <c r="D25" s="74" t="s">
        <v>104</v>
      </c>
      <c r="E25" s="234">
        <v>3375000</v>
      </c>
      <c r="F25" s="316" t="s">
        <v>138</v>
      </c>
      <c r="G25" s="149">
        <f t="shared" ref="G25" si="2">+E26-E25</f>
        <v>375001</v>
      </c>
      <c r="H25" s="321" t="s">
        <v>142</v>
      </c>
      <c r="I25" s="322"/>
    </row>
    <row r="26" spans="2:11" s="70" customFormat="1" ht="47.25" customHeight="1" thickBot="1">
      <c r="B26" s="292"/>
      <c r="C26" s="296"/>
      <c r="D26" s="77" t="s">
        <v>135</v>
      </c>
      <c r="E26" s="236">
        <v>3750001</v>
      </c>
      <c r="F26" s="329"/>
      <c r="G26" s="151">
        <f t="shared" ref="G26" si="3">IF(E25=0,"n.a.",(E26/E25-1)*100)</f>
        <v>11.111140740740733</v>
      </c>
      <c r="H26" s="323"/>
      <c r="I26" s="324"/>
    </row>
    <row r="27" spans="2:11" s="70" customFormat="1" ht="29.25" customHeight="1" thickTop="1">
      <c r="B27" s="292"/>
      <c r="C27" s="301" t="s">
        <v>55</v>
      </c>
      <c r="D27" s="67" t="s">
        <v>71</v>
      </c>
      <c r="E27" s="237"/>
      <c r="F27" s="331" t="s">
        <v>50</v>
      </c>
      <c r="G27" s="152">
        <f>+E28-E27</f>
        <v>0</v>
      </c>
      <c r="H27" s="307"/>
      <c r="I27" s="311"/>
    </row>
    <row r="28" spans="2:11" s="70" customFormat="1" ht="32.25" customHeight="1">
      <c r="B28" s="292"/>
      <c r="C28" s="295"/>
      <c r="D28" s="71" t="s">
        <v>135</v>
      </c>
      <c r="E28" s="233"/>
      <c r="F28" s="319"/>
      <c r="G28" s="148" t="str">
        <f>IF(E27=0,"n.a.",(E28/E27-1)*100)</f>
        <v>n.a.</v>
      </c>
      <c r="H28" s="300"/>
      <c r="I28" s="312"/>
    </row>
    <row r="29" spans="2:11" s="70" customFormat="1" ht="46.5" customHeight="1">
      <c r="B29" s="292"/>
      <c r="C29" s="295"/>
      <c r="D29" s="74" t="s">
        <v>104</v>
      </c>
      <c r="E29" s="234"/>
      <c r="F29" s="316" t="s">
        <v>138</v>
      </c>
      <c r="G29" s="76">
        <f>+E30-E29</f>
        <v>0</v>
      </c>
      <c r="H29" s="305"/>
      <c r="I29" s="309"/>
    </row>
    <row r="30" spans="2:11" s="70" customFormat="1" ht="52.5" customHeight="1" thickBot="1">
      <c r="B30" s="293"/>
      <c r="C30" s="296"/>
      <c r="D30" s="77" t="s">
        <v>135</v>
      </c>
      <c r="E30" s="238"/>
      <c r="F30" s="329"/>
      <c r="G30" s="79" t="str">
        <f>IF(E29=0,"n.a.",(E30/E29-1)*100)</f>
        <v>n.a.</v>
      </c>
      <c r="H30" s="306"/>
      <c r="I30" s="310"/>
    </row>
    <row r="31" spans="2:11" s="70" customFormat="1" ht="29.25" hidden="1" customHeight="1" thickTop="1">
      <c r="B31" s="292" t="s">
        <v>42</v>
      </c>
      <c r="C31" s="295" t="s">
        <v>54</v>
      </c>
      <c r="D31" s="67" t="s">
        <v>71</v>
      </c>
      <c r="E31" s="80"/>
      <c r="F31" s="302" t="s">
        <v>50</v>
      </c>
      <c r="G31" s="81">
        <f>+E32-E31</f>
        <v>0</v>
      </c>
      <c r="H31" s="334"/>
      <c r="I31" s="325"/>
    </row>
    <row r="32" spans="2:11" s="70" customFormat="1" ht="29.25" hidden="1" customHeight="1">
      <c r="B32" s="292"/>
      <c r="C32" s="295"/>
      <c r="D32" s="71" t="s">
        <v>135</v>
      </c>
      <c r="E32" s="226"/>
      <c r="F32" s="298"/>
      <c r="G32" s="83" t="str">
        <f>IF(E31=0,"n.a.",(E32/E31-1)*100)</f>
        <v>n.a.</v>
      </c>
      <c r="H32" s="300"/>
      <c r="I32" s="312"/>
    </row>
    <row r="33" spans="2:9" s="70" customFormat="1" ht="43.5" hidden="1" customHeight="1">
      <c r="B33" s="292"/>
      <c r="C33" s="295"/>
      <c r="D33" s="74" t="s">
        <v>104</v>
      </c>
      <c r="E33" s="75"/>
      <c r="F33" s="326" t="s">
        <v>138</v>
      </c>
      <c r="G33" s="76">
        <f>+E34-E33</f>
        <v>0</v>
      </c>
      <c r="H33" s="305"/>
      <c r="I33" s="309"/>
    </row>
    <row r="34" spans="2:9" s="70" customFormat="1" ht="43.5" hidden="1" customHeight="1" thickBot="1">
      <c r="B34" s="293"/>
      <c r="C34" s="330"/>
      <c r="D34" s="77" t="s">
        <v>135</v>
      </c>
      <c r="E34" s="86"/>
      <c r="F34" s="327"/>
      <c r="G34" s="87" t="str">
        <f>IF(E33=0,"n.a.",(E34/E33-1)*100)</f>
        <v>n.a.</v>
      </c>
      <c r="H34" s="328"/>
      <c r="I34" s="333"/>
    </row>
    <row r="35" spans="2:9" ht="15" thickTop="1">
      <c r="C35" s="88" t="s">
        <v>51</v>
      </c>
    </row>
    <row r="36" spans="2:9" ht="14.25">
      <c r="C36" s="88" t="s">
        <v>44</v>
      </c>
    </row>
    <row r="37" spans="2:9" hidden="1"/>
    <row r="38" spans="2:9" hidden="1"/>
    <row r="39" spans="2:9" ht="9" hidden="1" customHeight="1" thickBot="1">
      <c r="C39" s="66"/>
      <c r="D39" s="66"/>
      <c r="E39" s="66"/>
      <c r="F39" s="66"/>
      <c r="G39" s="66"/>
    </row>
    <row r="40" spans="2:9" s="70" customFormat="1" ht="36" hidden="1" customHeight="1" thickTop="1">
      <c r="B40" s="291" t="s">
        <v>23</v>
      </c>
      <c r="C40" s="294" t="s">
        <v>52</v>
      </c>
      <c r="D40" s="67" t="s">
        <v>71</v>
      </c>
      <c r="E40" s="68"/>
      <c r="F40" s="297" t="s">
        <v>50</v>
      </c>
      <c r="G40" s="69">
        <f>+E41-E40</f>
        <v>0</v>
      </c>
      <c r="H40" s="299"/>
      <c r="I40" s="320"/>
    </row>
    <row r="41" spans="2:9" s="70" customFormat="1" ht="36" hidden="1" customHeight="1">
      <c r="B41" s="292"/>
      <c r="C41" s="295"/>
      <c r="D41" s="71" t="s">
        <v>104</v>
      </c>
      <c r="E41" s="72"/>
      <c r="F41" s="298"/>
      <c r="G41" s="73" t="str">
        <f>IF(E40=0,"n.a.",(E41/E40-1)*100)</f>
        <v>n.a.</v>
      </c>
      <c r="H41" s="300"/>
      <c r="I41" s="312"/>
    </row>
    <row r="42" spans="2:9" s="70" customFormat="1" ht="36" hidden="1" customHeight="1">
      <c r="B42" s="292"/>
      <c r="C42" s="295"/>
      <c r="D42" s="74" t="s">
        <v>70</v>
      </c>
      <c r="E42" s="75"/>
      <c r="F42" s="303">
        <v>2013</v>
      </c>
      <c r="G42" s="76">
        <f>+E43-E42</f>
        <v>0</v>
      </c>
      <c r="H42" s="305"/>
      <c r="I42" s="309"/>
    </row>
    <row r="43" spans="2:9" s="70" customFormat="1" ht="36" hidden="1" customHeight="1" thickBot="1">
      <c r="B43" s="292"/>
      <c r="C43" s="296"/>
      <c r="D43" s="77" t="s">
        <v>104</v>
      </c>
      <c r="E43" s="78"/>
      <c r="F43" s="304"/>
      <c r="G43" s="79" t="str">
        <f>IF(E42=0,"n.a.",(E43/E42-1)*100)</f>
        <v>n.a.</v>
      </c>
      <c r="H43" s="306"/>
      <c r="I43" s="310"/>
    </row>
    <row r="44" spans="2:9" s="70" customFormat="1" ht="29.25" hidden="1" customHeight="1" thickTop="1">
      <c r="B44" s="292"/>
      <c r="C44" s="301" t="s">
        <v>53</v>
      </c>
      <c r="D44" s="67" t="s">
        <v>71</v>
      </c>
      <c r="E44" s="84"/>
      <c r="F44" s="302" t="s">
        <v>50</v>
      </c>
      <c r="G44" s="85">
        <f>+E45-E44</f>
        <v>0</v>
      </c>
      <c r="H44" s="307"/>
      <c r="I44" s="311"/>
    </row>
    <row r="45" spans="2:9" s="70" customFormat="1" ht="29.25" hidden="1" customHeight="1">
      <c r="B45" s="292"/>
      <c r="C45" s="295"/>
      <c r="D45" s="71" t="s">
        <v>104</v>
      </c>
      <c r="E45" s="82"/>
      <c r="F45" s="298"/>
      <c r="G45" s="83" t="str">
        <f>IF(E44=0,"n.a.",(E45/E44-1)*100)</f>
        <v>n.a.</v>
      </c>
      <c r="H45" s="300"/>
      <c r="I45" s="312"/>
    </row>
    <row r="46" spans="2:9" s="70" customFormat="1" ht="43.5" hidden="1" customHeight="1">
      <c r="B46" s="292"/>
      <c r="C46" s="295"/>
      <c r="D46" s="74" t="s">
        <v>70</v>
      </c>
      <c r="E46" s="75"/>
      <c r="F46" s="303">
        <v>2013</v>
      </c>
      <c r="G46" s="76">
        <f>+E47-E46</f>
        <v>0</v>
      </c>
      <c r="H46" s="305"/>
      <c r="I46" s="309"/>
    </row>
    <row r="47" spans="2:9" s="70" customFormat="1" ht="43.5" hidden="1" customHeight="1" thickBot="1">
      <c r="B47" s="293"/>
      <c r="C47" s="296"/>
      <c r="D47" s="77" t="s">
        <v>104</v>
      </c>
      <c r="E47" s="78"/>
      <c r="F47" s="308"/>
      <c r="G47" s="79" t="str">
        <f>IF(E46=0,"n.a.",(E47/E46-1)*100)</f>
        <v>n.a.</v>
      </c>
      <c r="H47" s="306"/>
      <c r="I47" s="310"/>
    </row>
    <row r="54" ht="18" customHeight="1"/>
    <row r="57" ht="21" customHeight="1"/>
    <row r="58" ht="23.25" customHeight="1"/>
  </sheetData>
  <mergeCells count="54">
    <mergeCell ref="B11:B13"/>
    <mergeCell ref="C15:C18"/>
    <mergeCell ref="C23:C26"/>
    <mergeCell ref="B15:B22"/>
    <mergeCell ref="B23:B30"/>
    <mergeCell ref="C19:C22"/>
    <mergeCell ref="C11:C13"/>
    <mergeCell ref="H15:I16"/>
    <mergeCell ref="H17:I18"/>
    <mergeCell ref="H19:I20"/>
    <mergeCell ref="F29:F30"/>
    <mergeCell ref="B31:B34"/>
    <mergeCell ref="C27:C30"/>
    <mergeCell ref="C31:C34"/>
    <mergeCell ref="F21:F22"/>
    <mergeCell ref="F25:F26"/>
    <mergeCell ref="F27:F28"/>
    <mergeCell ref="F23:F24"/>
    <mergeCell ref="F19:F20"/>
    <mergeCell ref="F31:F32"/>
    <mergeCell ref="I33:I34"/>
    <mergeCell ref="H31:H32"/>
    <mergeCell ref="F11:G11"/>
    <mergeCell ref="F12:F13"/>
    <mergeCell ref="F17:F18"/>
    <mergeCell ref="F15:F16"/>
    <mergeCell ref="I42:I43"/>
    <mergeCell ref="I40:I41"/>
    <mergeCell ref="H21:I22"/>
    <mergeCell ref="I29:I30"/>
    <mergeCell ref="I31:I32"/>
    <mergeCell ref="I27:I28"/>
    <mergeCell ref="H27:H28"/>
    <mergeCell ref="H29:H30"/>
    <mergeCell ref="H25:I26"/>
    <mergeCell ref="H23:I24"/>
    <mergeCell ref="F33:F34"/>
    <mergeCell ref="H33:H34"/>
    <mergeCell ref="D11:E11"/>
    <mergeCell ref="H11:I13"/>
    <mergeCell ref="D12:E13"/>
    <mergeCell ref="B40:B47"/>
    <mergeCell ref="C40:C43"/>
    <mergeCell ref="F40:F41"/>
    <mergeCell ref="H40:H41"/>
    <mergeCell ref="C44:C47"/>
    <mergeCell ref="F44:F45"/>
    <mergeCell ref="F42:F43"/>
    <mergeCell ref="H42:H43"/>
    <mergeCell ref="H44:H45"/>
    <mergeCell ref="F46:F47"/>
    <mergeCell ref="H46:H47"/>
    <mergeCell ref="I46:I47"/>
    <mergeCell ref="I44:I45"/>
  </mergeCells>
  <phoneticPr fontId="4" type="noConversion"/>
  <conditionalFormatting sqref="E44:E46 E40:E42">
    <cfRule type="cellIs" dxfId="7" priority="8" stopIfTrue="1" operator="notEqual">
      <formula>#REF!+#REF!+#REF!+#REF!+#REF!</formula>
    </cfRule>
  </conditionalFormatting>
  <conditionalFormatting sqref="E31:E33">
    <cfRule type="cellIs" dxfId="6" priority="7" stopIfTrue="1" operator="notEqual">
      <formula>#REF!+#REF!+#REF!+#REF!+#REF!</formula>
    </cfRule>
  </conditionalFormatting>
  <conditionalFormatting sqref="E27:E29 E15:E16">
    <cfRule type="cellIs" dxfId="5" priority="6" stopIfTrue="1" operator="notEqual">
      <formula>#REF!+#REF!+#REF!+#REF!+#REF!</formula>
    </cfRule>
  </conditionalFormatting>
  <conditionalFormatting sqref="E17:E18">
    <cfRule type="cellIs" dxfId="4" priority="5" stopIfTrue="1" operator="notEqual">
      <formula>#REF!+#REF!+#REF!+#REF!+#REF!</formula>
    </cfRule>
  </conditionalFormatting>
  <conditionalFormatting sqref="E19">
    <cfRule type="cellIs" dxfId="3" priority="4" stopIfTrue="1" operator="notEqual">
      <formula>#REF!+#REF!+#REF!+#REF!+#REF!</formula>
    </cfRule>
  </conditionalFormatting>
  <conditionalFormatting sqref="E20">
    <cfRule type="cellIs" dxfId="2" priority="3" stopIfTrue="1" operator="notEqual">
      <formula>#REF!+#REF!+#REF!+#REF!+#REF!</formula>
    </cfRule>
  </conditionalFormatting>
  <conditionalFormatting sqref="E21">
    <cfRule type="cellIs" dxfId="1" priority="2" stopIfTrue="1" operator="notEqual">
      <formula>#REF!+#REF!+#REF!+#REF!+#REF!</formula>
    </cfRule>
  </conditionalFormatting>
  <conditionalFormatting sqref="E23 E25">
    <cfRule type="cellIs" dxfId="0" priority="1" stopIfTrue="1" operator="notEqual">
      <formula>#REF!+#REF!+#REF!+#REF!+#REF!</formula>
    </cfRule>
  </conditionalFormatting>
  <printOptions horizontalCentered="1" verticalCentered="1"/>
  <pageMargins left="0.19685039370078741" right="7.874015748031496E-2" top="0.39370078740157483" bottom="0.39370078740157483" header="0" footer="0"/>
  <pageSetup scale="5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E3:T99"/>
  <sheetViews>
    <sheetView showGridLines="0" view="pageBreakPreview" zoomScale="70" zoomScaleSheetLayoutView="70" workbookViewId="0">
      <selection activeCell="N10" sqref="N10"/>
    </sheetView>
  </sheetViews>
  <sheetFormatPr baseColWidth="10" defaultRowHeight="12.75"/>
  <cols>
    <col min="1" max="4" width="3" style="1" customWidth="1"/>
    <col min="5" max="5" width="42.7109375" style="1" customWidth="1"/>
    <col min="6" max="14" width="17.7109375" style="1" bestFit="1" customWidth="1"/>
    <col min="15" max="15" width="17.7109375" style="1" customWidth="1"/>
    <col min="16" max="17" width="17.7109375" style="1" bestFit="1" customWidth="1"/>
    <col min="18" max="18" width="19.28515625" style="1" customWidth="1"/>
    <col min="19" max="19" width="17.140625" style="1" customWidth="1"/>
    <col min="20" max="20" width="20" style="1" bestFit="1" customWidth="1"/>
    <col min="21" max="16384" width="11.42578125" style="1"/>
  </cols>
  <sheetData>
    <row r="3" spans="5:20" s="90" customFormat="1" ht="21.75">
      <c r="E3" s="89"/>
    </row>
    <row r="4" spans="5:20" s="90" customFormat="1" ht="21.75">
      <c r="E4" s="89"/>
    </row>
    <row r="5" spans="5:20" s="90" customFormat="1" ht="42" customHeight="1">
      <c r="E5" s="89"/>
    </row>
    <row r="6" spans="5:20" s="90" customFormat="1" ht="19.5">
      <c r="E6" s="227" t="s">
        <v>132</v>
      </c>
    </row>
    <row r="7" spans="5:20" s="90" customFormat="1" ht="19.5">
      <c r="E7" s="228" t="s">
        <v>113</v>
      </c>
      <c r="O7" s="204"/>
      <c r="P7" s="272" t="s">
        <v>65</v>
      </c>
      <c r="Q7" s="272"/>
      <c r="R7" s="272"/>
    </row>
    <row r="8" spans="5:20" s="90" customFormat="1" ht="19.5">
      <c r="E8" s="228" t="s">
        <v>76</v>
      </c>
      <c r="P8" s="272"/>
      <c r="Q8" s="272"/>
      <c r="R8" s="272"/>
    </row>
    <row r="9" spans="5:20" ht="15.75" customHeight="1">
      <c r="E9" s="228" t="s">
        <v>77</v>
      </c>
    </row>
    <row r="10" spans="5:20" ht="15.75" customHeight="1">
      <c r="E10" s="228" t="s">
        <v>78</v>
      </c>
      <c r="G10" s="230"/>
    </row>
    <row r="11" spans="5:20" ht="6" customHeight="1" thickBot="1">
      <c r="E11" s="91"/>
    </row>
    <row r="12" spans="5:20" s="4" customFormat="1" ht="29.25" customHeight="1" thickTop="1" thickBot="1">
      <c r="E12" s="229" t="s">
        <v>60</v>
      </c>
      <c r="F12" s="229" t="s">
        <v>0</v>
      </c>
      <c r="G12" s="229" t="s">
        <v>1</v>
      </c>
      <c r="H12" s="229" t="s">
        <v>2</v>
      </c>
      <c r="I12" s="229" t="s">
        <v>3</v>
      </c>
      <c r="J12" s="229" t="s">
        <v>4</v>
      </c>
      <c r="K12" s="229" t="s">
        <v>5</v>
      </c>
      <c r="L12" s="229" t="s">
        <v>6</v>
      </c>
      <c r="M12" s="229" t="s">
        <v>7</v>
      </c>
      <c r="N12" s="229" t="s">
        <v>8</v>
      </c>
      <c r="O12" s="229" t="s">
        <v>9</v>
      </c>
      <c r="P12" s="229" t="s">
        <v>10</v>
      </c>
      <c r="Q12" s="229" t="s">
        <v>11</v>
      </c>
      <c r="R12" s="229" t="s">
        <v>12</v>
      </c>
    </row>
    <row r="13" spans="5:20" s="4" customFormat="1" ht="24.75" customHeight="1" thickTop="1">
      <c r="E13" s="115" t="s">
        <v>98</v>
      </c>
      <c r="F13" s="116">
        <f>+F14+F44</f>
        <v>5631604</v>
      </c>
      <c r="G13" s="116">
        <f t="shared" ref="G13:Q13" si="0">+G14+G44</f>
        <v>6188769</v>
      </c>
      <c r="H13" s="116">
        <f t="shared" si="0"/>
        <v>6119704</v>
      </c>
      <c r="I13" s="116">
        <f t="shared" si="0"/>
        <v>6096604</v>
      </c>
      <c r="J13" s="116">
        <f t="shared" si="0"/>
        <v>5951104</v>
      </c>
      <c r="K13" s="116">
        <f t="shared" si="0"/>
        <v>6714746</v>
      </c>
      <c r="L13" s="116">
        <f t="shared" si="0"/>
        <v>8335774</v>
      </c>
      <c r="M13" s="116">
        <f t="shared" si="0"/>
        <v>5881104</v>
      </c>
      <c r="N13" s="116">
        <f t="shared" si="0"/>
        <v>5816604</v>
      </c>
      <c r="O13" s="116">
        <f t="shared" si="0"/>
        <v>5914604</v>
      </c>
      <c r="P13" s="116">
        <f t="shared" si="0"/>
        <v>5985674</v>
      </c>
      <c r="Q13" s="116">
        <f t="shared" si="0"/>
        <v>12673598</v>
      </c>
      <c r="R13" s="116">
        <f>SUM(F13:Q13)</f>
        <v>81309889</v>
      </c>
      <c r="S13" s="54"/>
      <c r="T13" s="54"/>
    </row>
    <row r="14" spans="5:20" s="4" customFormat="1" ht="20.100000000000001" customHeight="1">
      <c r="E14" s="97" t="s">
        <v>90</v>
      </c>
      <c r="F14" s="117">
        <f>+F15+F34+F41</f>
        <v>5631604</v>
      </c>
      <c r="G14" s="117">
        <f t="shared" ref="G14:Q14" si="1">+G15+G34+G41</f>
        <v>6188769</v>
      </c>
      <c r="H14" s="117">
        <f t="shared" si="1"/>
        <v>6119704</v>
      </c>
      <c r="I14" s="117">
        <f t="shared" si="1"/>
        <v>6096604</v>
      </c>
      <c r="J14" s="117">
        <f t="shared" si="1"/>
        <v>5951104</v>
      </c>
      <c r="K14" s="117">
        <f t="shared" si="1"/>
        <v>6714746</v>
      </c>
      <c r="L14" s="117">
        <f t="shared" si="1"/>
        <v>8335774</v>
      </c>
      <c r="M14" s="117">
        <f t="shared" si="1"/>
        <v>5881104</v>
      </c>
      <c r="N14" s="117">
        <f t="shared" si="1"/>
        <v>5816604</v>
      </c>
      <c r="O14" s="117">
        <f t="shared" si="1"/>
        <v>5914604</v>
      </c>
      <c r="P14" s="117">
        <f t="shared" si="1"/>
        <v>5985674</v>
      </c>
      <c r="Q14" s="117">
        <f t="shared" si="1"/>
        <v>12673598</v>
      </c>
      <c r="R14" s="117">
        <f>SUM(F14:Q14)</f>
        <v>81309889</v>
      </c>
      <c r="S14" s="54"/>
      <c r="T14" s="54"/>
    </row>
    <row r="15" spans="5:20" s="4" customFormat="1" ht="25.5" customHeight="1">
      <c r="E15" s="118" t="s">
        <v>91</v>
      </c>
      <c r="F15" s="119">
        <f>+F16+F18+F23+F25+F28</f>
        <v>5631604</v>
      </c>
      <c r="G15" s="119">
        <f t="shared" ref="G15:Q15" si="2">+G16+G18+G23+G25+G28</f>
        <v>5355437</v>
      </c>
      <c r="H15" s="119">
        <f t="shared" si="2"/>
        <v>5703037</v>
      </c>
      <c r="I15" s="119">
        <f t="shared" si="2"/>
        <v>5679937</v>
      </c>
      <c r="J15" s="119">
        <f t="shared" si="2"/>
        <v>5534437</v>
      </c>
      <c r="K15" s="119">
        <f t="shared" si="2"/>
        <v>6298079</v>
      </c>
      <c r="L15" s="119">
        <f t="shared" si="2"/>
        <v>7919107</v>
      </c>
      <c r="M15" s="119">
        <f t="shared" si="2"/>
        <v>5464437</v>
      </c>
      <c r="N15" s="119">
        <f t="shared" si="2"/>
        <v>5399937</v>
      </c>
      <c r="O15" s="119">
        <f t="shared" si="2"/>
        <v>5497937</v>
      </c>
      <c r="P15" s="119">
        <f t="shared" si="2"/>
        <v>5569007</v>
      </c>
      <c r="Q15" s="119">
        <f t="shared" si="2"/>
        <v>12256933</v>
      </c>
      <c r="R15" s="119">
        <f>SUM(F15:Q15)</f>
        <v>76309889</v>
      </c>
      <c r="S15" s="120"/>
      <c r="T15" s="116"/>
    </row>
    <row r="16" spans="5:20" s="4" customFormat="1" ht="20.100000000000001" customHeight="1">
      <c r="E16" s="121" t="s">
        <v>14</v>
      </c>
      <c r="F16" s="122">
        <f>SUM(F17:F17)</f>
        <v>0</v>
      </c>
      <c r="G16" s="122">
        <f t="shared" ref="G16:Q16" si="3">SUM(G17:G17)</f>
        <v>0</v>
      </c>
      <c r="H16" s="122">
        <f t="shared" si="3"/>
        <v>0</v>
      </c>
      <c r="I16" s="122">
        <f t="shared" si="3"/>
        <v>0</v>
      </c>
      <c r="J16" s="122">
        <f t="shared" si="3"/>
        <v>0</v>
      </c>
      <c r="K16" s="122">
        <f t="shared" si="3"/>
        <v>0</v>
      </c>
      <c r="L16" s="122">
        <f t="shared" si="3"/>
        <v>0</v>
      </c>
      <c r="M16" s="122">
        <f t="shared" si="3"/>
        <v>0</v>
      </c>
      <c r="N16" s="122">
        <f t="shared" si="3"/>
        <v>0</v>
      </c>
      <c r="O16" s="122">
        <f t="shared" si="3"/>
        <v>0</v>
      </c>
      <c r="P16" s="122">
        <f t="shared" si="3"/>
        <v>0</v>
      </c>
      <c r="Q16" s="122">
        <f t="shared" si="3"/>
        <v>0</v>
      </c>
      <c r="R16" s="122">
        <f>SUM(F16:Q16)</f>
        <v>0</v>
      </c>
      <c r="S16" s="54"/>
      <c r="T16" s="54"/>
    </row>
    <row r="17" spans="5:20" s="4" customFormat="1" ht="20.100000000000001" customHeight="1">
      <c r="E17" s="121"/>
      <c r="F17" s="123"/>
      <c r="G17" s="123"/>
      <c r="H17" s="123"/>
      <c r="I17" s="123"/>
      <c r="J17" s="123"/>
      <c r="K17" s="123"/>
      <c r="L17" s="123"/>
      <c r="M17" s="123"/>
      <c r="N17" s="123"/>
      <c r="O17" s="123"/>
      <c r="P17" s="123"/>
      <c r="Q17" s="123"/>
      <c r="R17" s="123"/>
      <c r="S17" s="54"/>
      <c r="T17" s="54"/>
    </row>
    <row r="18" spans="5:20" s="4" customFormat="1" ht="20.100000000000001" customHeight="1">
      <c r="E18" s="121" t="s">
        <v>15</v>
      </c>
      <c r="F18" s="119">
        <f>SUM(F19:F22)</f>
        <v>5572924</v>
      </c>
      <c r="G18" s="119">
        <f t="shared" ref="G18:Q18" si="4">SUM(G19:G22)</f>
        <v>5292837</v>
      </c>
      <c r="H18" s="119">
        <f t="shared" si="4"/>
        <v>4751944</v>
      </c>
      <c r="I18" s="119">
        <f t="shared" si="4"/>
        <v>4717935</v>
      </c>
      <c r="J18" s="119">
        <f t="shared" si="4"/>
        <v>5375290</v>
      </c>
      <c r="K18" s="119">
        <f t="shared" si="4"/>
        <v>5054162</v>
      </c>
      <c r="L18" s="119">
        <f t="shared" si="4"/>
        <v>6645008</v>
      </c>
      <c r="M18" s="119">
        <f t="shared" si="4"/>
        <v>5361005</v>
      </c>
      <c r="N18" s="119">
        <f t="shared" si="4"/>
        <v>4580614</v>
      </c>
      <c r="O18" s="119">
        <f t="shared" si="4"/>
        <v>5428507</v>
      </c>
      <c r="P18" s="119">
        <f t="shared" si="4"/>
        <v>5445867</v>
      </c>
      <c r="Q18" s="119">
        <f t="shared" si="4"/>
        <v>12109163</v>
      </c>
      <c r="R18" s="119">
        <f>SUM(R19:R22)</f>
        <v>70335256</v>
      </c>
      <c r="S18" s="54"/>
      <c r="T18" s="54"/>
    </row>
    <row r="19" spans="5:20" s="4" customFormat="1" ht="20.100000000000001" customHeight="1">
      <c r="E19" s="130" t="s">
        <v>106</v>
      </c>
      <c r="F19" s="122">
        <v>283905</v>
      </c>
      <c r="G19" s="122">
        <v>231499</v>
      </c>
      <c r="H19" s="122">
        <v>226604</v>
      </c>
      <c r="I19" s="122">
        <v>270475</v>
      </c>
      <c r="J19" s="122">
        <v>251870</v>
      </c>
      <c r="K19" s="122">
        <v>216684</v>
      </c>
      <c r="L19" s="122">
        <v>270418</v>
      </c>
      <c r="M19" s="122">
        <v>246975</v>
      </c>
      <c r="N19" s="122">
        <v>206457</v>
      </c>
      <c r="O19" s="122">
        <v>253437</v>
      </c>
      <c r="P19" s="122">
        <v>230759</v>
      </c>
      <c r="Q19" s="122">
        <v>271499</v>
      </c>
      <c r="R19" s="122">
        <f>SUM(F19:Q19)</f>
        <v>2960582</v>
      </c>
      <c r="S19" s="54"/>
      <c r="T19" s="54"/>
    </row>
    <row r="20" spans="5:20" s="4" customFormat="1" ht="20.100000000000001" customHeight="1">
      <c r="E20" s="130" t="s">
        <v>107</v>
      </c>
      <c r="F20" s="122">
        <v>4613019</v>
      </c>
      <c r="G20" s="122">
        <v>4361708</v>
      </c>
      <c r="H20" s="122">
        <v>3824810</v>
      </c>
      <c r="I20" s="122">
        <v>3746630</v>
      </c>
      <c r="J20" s="122">
        <v>4421090</v>
      </c>
      <c r="K20" s="122">
        <v>4135848</v>
      </c>
      <c r="L20" s="122">
        <v>5673760</v>
      </c>
      <c r="M20" s="122">
        <v>4412300</v>
      </c>
      <c r="N20" s="122">
        <v>3672027</v>
      </c>
      <c r="O20" s="122">
        <v>4472940</v>
      </c>
      <c r="P20" s="122">
        <v>4513578</v>
      </c>
      <c r="Q20" s="122">
        <v>11130334</v>
      </c>
      <c r="R20" s="122">
        <f>SUM(F20:Q20)</f>
        <v>58978044</v>
      </c>
      <c r="S20" s="54"/>
      <c r="T20" s="54"/>
    </row>
    <row r="21" spans="5:20" s="4" customFormat="1" ht="20.100000000000001" customHeight="1">
      <c r="E21" s="130" t="s">
        <v>108</v>
      </c>
      <c r="F21" s="122">
        <v>226000</v>
      </c>
      <c r="G21" s="122">
        <v>249630</v>
      </c>
      <c r="H21" s="122">
        <v>250530</v>
      </c>
      <c r="I21" s="122">
        <v>250830</v>
      </c>
      <c r="J21" s="122">
        <v>252330</v>
      </c>
      <c r="K21" s="122">
        <v>251630</v>
      </c>
      <c r="L21" s="122">
        <v>250830</v>
      </c>
      <c r="M21" s="122">
        <v>251730</v>
      </c>
      <c r="N21" s="122">
        <v>252130</v>
      </c>
      <c r="O21" s="122">
        <v>252130</v>
      </c>
      <c r="P21" s="122">
        <v>251530</v>
      </c>
      <c r="Q21" s="122">
        <v>257330</v>
      </c>
      <c r="R21" s="122">
        <f>SUM(F21:Q21)</f>
        <v>2996630</v>
      </c>
      <c r="S21" s="54"/>
      <c r="T21" s="54"/>
    </row>
    <row r="22" spans="5:20" s="4" customFormat="1" ht="20.100000000000001" customHeight="1">
      <c r="E22" s="130" t="s">
        <v>111</v>
      </c>
      <c r="F22" s="122">
        <v>450000</v>
      </c>
      <c r="G22" s="122">
        <v>450000</v>
      </c>
      <c r="H22" s="122">
        <v>450000</v>
      </c>
      <c r="I22" s="122">
        <v>450000</v>
      </c>
      <c r="J22" s="122">
        <v>450000</v>
      </c>
      <c r="K22" s="122">
        <v>450000</v>
      </c>
      <c r="L22" s="122">
        <v>450000</v>
      </c>
      <c r="M22" s="122">
        <v>450000</v>
      </c>
      <c r="N22" s="122">
        <v>450000</v>
      </c>
      <c r="O22" s="122">
        <v>450000</v>
      </c>
      <c r="P22" s="122">
        <v>450000</v>
      </c>
      <c r="Q22" s="122">
        <v>450000</v>
      </c>
      <c r="R22" s="122">
        <f>SUM(F22:Q22)</f>
        <v>5400000</v>
      </c>
      <c r="S22" s="54"/>
      <c r="T22" s="54"/>
    </row>
    <row r="23" spans="5:20" s="4" customFormat="1" ht="26.25" customHeight="1">
      <c r="E23" s="124" t="s">
        <v>16</v>
      </c>
      <c r="F23" s="122">
        <f>SUM(F24:F24)</f>
        <v>0</v>
      </c>
      <c r="G23" s="122">
        <f t="shared" ref="G23:Q23" si="5">SUM(G24:G24)</f>
        <v>0</v>
      </c>
      <c r="H23" s="122">
        <f t="shared" si="5"/>
        <v>0</v>
      </c>
      <c r="I23" s="122">
        <f t="shared" si="5"/>
        <v>0</v>
      </c>
      <c r="J23" s="122">
        <f t="shared" si="5"/>
        <v>0</v>
      </c>
      <c r="K23" s="122">
        <f t="shared" si="5"/>
        <v>0</v>
      </c>
      <c r="L23" s="122">
        <f t="shared" si="5"/>
        <v>0</v>
      </c>
      <c r="M23" s="122">
        <f t="shared" si="5"/>
        <v>0</v>
      </c>
      <c r="N23" s="122">
        <f t="shared" si="5"/>
        <v>0</v>
      </c>
      <c r="O23" s="122">
        <f t="shared" si="5"/>
        <v>0</v>
      </c>
      <c r="P23" s="122">
        <f t="shared" si="5"/>
        <v>0</v>
      </c>
      <c r="Q23" s="122">
        <f t="shared" si="5"/>
        <v>0</v>
      </c>
      <c r="R23" s="122">
        <f>SUM(F23:Q23)</f>
        <v>0</v>
      </c>
      <c r="S23" s="54"/>
      <c r="T23" s="54"/>
    </row>
    <row r="24" spans="5:20" s="4" customFormat="1" ht="20.100000000000001" customHeight="1">
      <c r="E24" s="124"/>
      <c r="F24" s="123"/>
      <c r="G24" s="123"/>
      <c r="H24" s="123"/>
      <c r="I24" s="123"/>
      <c r="J24" s="123"/>
      <c r="K24" s="123"/>
      <c r="L24" s="123"/>
      <c r="M24" s="123"/>
      <c r="N24" s="123"/>
      <c r="O24" s="123"/>
      <c r="P24" s="123"/>
      <c r="Q24" s="123"/>
      <c r="R24" s="123"/>
      <c r="S24" s="54"/>
      <c r="T24" s="54"/>
    </row>
    <row r="25" spans="5:20" s="4" customFormat="1" ht="22.5" customHeight="1">
      <c r="E25" s="121" t="s">
        <v>17</v>
      </c>
      <c r="F25" s="119">
        <f>+F26+F31</f>
        <v>58680</v>
      </c>
      <c r="G25" s="119">
        <f t="shared" ref="G25:Q25" si="6">+G26+G31</f>
        <v>62600</v>
      </c>
      <c r="H25" s="119">
        <f t="shared" si="6"/>
        <v>951093</v>
      </c>
      <c r="I25" s="119">
        <f t="shared" si="6"/>
        <v>962002</v>
      </c>
      <c r="J25" s="119">
        <f t="shared" si="6"/>
        <v>159147</v>
      </c>
      <c r="K25" s="119">
        <f t="shared" si="6"/>
        <v>1243917</v>
      </c>
      <c r="L25" s="119">
        <f t="shared" si="6"/>
        <v>1274099</v>
      </c>
      <c r="M25" s="119">
        <f t="shared" si="6"/>
        <v>103432</v>
      </c>
      <c r="N25" s="119">
        <f t="shared" si="6"/>
        <v>819323</v>
      </c>
      <c r="O25" s="119">
        <f t="shared" si="6"/>
        <v>69430</v>
      </c>
      <c r="P25" s="119">
        <f t="shared" si="6"/>
        <v>123140</v>
      </c>
      <c r="Q25" s="119">
        <f t="shared" si="6"/>
        <v>147770</v>
      </c>
      <c r="R25" s="119">
        <f>+R26+R31</f>
        <v>5974633</v>
      </c>
      <c r="S25" s="54"/>
      <c r="T25" s="54"/>
    </row>
    <row r="26" spans="5:20" s="4" customFormat="1" ht="30" customHeight="1">
      <c r="E26" s="130" t="s">
        <v>110</v>
      </c>
      <c r="F26" s="122">
        <v>58680</v>
      </c>
      <c r="G26" s="122">
        <v>62600</v>
      </c>
      <c r="H26" s="122">
        <v>55670</v>
      </c>
      <c r="I26" s="122">
        <v>72780</v>
      </c>
      <c r="J26" s="122">
        <v>58200</v>
      </c>
      <c r="K26" s="122">
        <v>43510</v>
      </c>
      <c r="L26" s="122">
        <v>37900</v>
      </c>
      <c r="M26" s="122">
        <v>59940</v>
      </c>
      <c r="N26" s="122">
        <v>87410</v>
      </c>
      <c r="O26" s="122">
        <v>69430</v>
      </c>
      <c r="P26" s="122">
        <v>123140</v>
      </c>
      <c r="Q26" s="122">
        <v>147770</v>
      </c>
      <c r="R26" s="122">
        <f>SUM(F26:Q26)</f>
        <v>877030</v>
      </c>
      <c r="S26" s="54"/>
      <c r="T26" s="54"/>
    </row>
    <row r="27" spans="5:20" s="4" customFormat="1" ht="20.100000000000001" customHeight="1">
      <c r="E27" s="125"/>
      <c r="F27" s="123"/>
      <c r="G27" s="123"/>
      <c r="H27" s="123"/>
      <c r="I27" s="123"/>
      <c r="J27" s="123"/>
      <c r="K27" s="123"/>
      <c r="L27" s="123"/>
      <c r="M27" s="123"/>
      <c r="N27" s="123"/>
      <c r="O27" s="123"/>
      <c r="P27" s="123"/>
      <c r="Q27" s="123"/>
      <c r="R27" s="123"/>
      <c r="S27" s="54"/>
      <c r="T27" s="54"/>
    </row>
    <row r="28" spans="5:20" s="54" customFormat="1" ht="20.100000000000001" customHeight="1">
      <c r="E28" s="121" t="s">
        <v>26</v>
      </c>
      <c r="F28" s="123">
        <f t="shared" ref="F28:Q28" si="7">+F29+F30</f>
        <v>0</v>
      </c>
      <c r="G28" s="123">
        <f t="shared" si="7"/>
        <v>0</v>
      </c>
      <c r="H28" s="123">
        <f t="shared" si="7"/>
        <v>0</v>
      </c>
      <c r="I28" s="123">
        <f t="shared" si="7"/>
        <v>0</v>
      </c>
      <c r="J28" s="123">
        <f t="shared" si="7"/>
        <v>0</v>
      </c>
      <c r="K28" s="123">
        <f t="shared" si="7"/>
        <v>0</v>
      </c>
      <c r="L28" s="123">
        <f t="shared" si="7"/>
        <v>0</v>
      </c>
      <c r="M28" s="123">
        <f t="shared" si="7"/>
        <v>0</v>
      </c>
      <c r="N28" s="123">
        <f t="shared" si="7"/>
        <v>0</v>
      </c>
      <c r="O28" s="123">
        <f t="shared" si="7"/>
        <v>0</v>
      </c>
      <c r="P28" s="123">
        <f t="shared" si="7"/>
        <v>0</v>
      </c>
      <c r="Q28" s="123">
        <f t="shared" si="7"/>
        <v>0</v>
      </c>
      <c r="R28" s="123">
        <f t="shared" ref="R28:R36" si="8">SUM(F28:Q28)</f>
        <v>0</v>
      </c>
    </row>
    <row r="29" spans="5:20" s="4" customFormat="1" ht="20.100000000000001" customHeight="1">
      <c r="E29" s="126" t="s">
        <v>102</v>
      </c>
      <c r="F29" s="123"/>
      <c r="G29" s="123"/>
      <c r="H29" s="123"/>
      <c r="I29" s="123"/>
      <c r="J29" s="123"/>
      <c r="K29" s="123"/>
      <c r="L29" s="123"/>
      <c r="M29" s="123"/>
      <c r="N29" s="123"/>
      <c r="O29" s="123"/>
      <c r="P29" s="123"/>
      <c r="Q29" s="123"/>
      <c r="R29" s="123">
        <f t="shared" si="8"/>
        <v>0</v>
      </c>
      <c r="S29" s="54"/>
      <c r="T29" s="54"/>
    </row>
    <row r="30" spans="5:20" s="4" customFormat="1" ht="20.25" customHeight="1">
      <c r="E30" s="126" t="s">
        <v>101</v>
      </c>
      <c r="F30" s="123"/>
      <c r="G30" s="123"/>
      <c r="H30" s="123"/>
      <c r="I30" s="123"/>
      <c r="J30" s="123"/>
      <c r="K30" s="123"/>
      <c r="L30" s="123"/>
      <c r="M30" s="123"/>
      <c r="N30" s="123"/>
      <c r="O30" s="123"/>
      <c r="P30" s="123"/>
      <c r="Q30" s="123"/>
      <c r="R30" s="123">
        <f t="shared" si="8"/>
        <v>0</v>
      </c>
      <c r="S30" s="54"/>
      <c r="T30" s="54"/>
    </row>
    <row r="31" spans="5:20" s="4" customFormat="1" ht="27" customHeight="1">
      <c r="E31" s="121" t="s">
        <v>95</v>
      </c>
      <c r="F31" s="116">
        <f>SUM(F32:F33)</f>
        <v>0</v>
      </c>
      <c r="G31" s="116">
        <f t="shared" ref="G31:Q31" si="9">SUM(G32:G33)</f>
        <v>0</v>
      </c>
      <c r="H31" s="116">
        <f t="shared" si="9"/>
        <v>895423</v>
      </c>
      <c r="I31" s="116">
        <f t="shared" si="9"/>
        <v>889222</v>
      </c>
      <c r="J31" s="116">
        <f t="shared" si="9"/>
        <v>100947</v>
      </c>
      <c r="K31" s="116">
        <f t="shared" si="9"/>
        <v>1200407</v>
      </c>
      <c r="L31" s="116">
        <f t="shared" si="9"/>
        <v>1236199</v>
      </c>
      <c r="M31" s="116">
        <f t="shared" si="9"/>
        <v>43492</v>
      </c>
      <c r="N31" s="116">
        <f t="shared" si="9"/>
        <v>731913</v>
      </c>
      <c r="O31" s="116">
        <f t="shared" si="9"/>
        <v>0</v>
      </c>
      <c r="P31" s="116">
        <f t="shared" si="9"/>
        <v>0</v>
      </c>
      <c r="Q31" s="116">
        <f t="shared" si="9"/>
        <v>0</v>
      </c>
      <c r="R31" s="116">
        <f t="shared" si="8"/>
        <v>5097603</v>
      </c>
      <c r="S31" s="54"/>
      <c r="T31" s="54"/>
    </row>
    <row r="32" spans="5:20" s="4" customFormat="1" ht="20.100000000000001" customHeight="1">
      <c r="E32" s="130" t="s">
        <v>61</v>
      </c>
      <c r="F32" s="122">
        <v>0</v>
      </c>
      <c r="G32" s="122">
        <v>0</v>
      </c>
      <c r="H32" s="122">
        <v>895423</v>
      </c>
      <c r="I32" s="122">
        <v>889222</v>
      </c>
      <c r="J32" s="122">
        <v>100947</v>
      </c>
      <c r="K32" s="122">
        <v>1200407</v>
      </c>
      <c r="L32" s="122">
        <v>1236199</v>
      </c>
      <c r="M32" s="122">
        <v>43492</v>
      </c>
      <c r="N32" s="122">
        <v>731913</v>
      </c>
      <c r="O32" s="122">
        <v>0</v>
      </c>
      <c r="P32" s="122">
        <v>0</v>
      </c>
      <c r="Q32" s="122"/>
      <c r="R32" s="122">
        <f t="shared" si="8"/>
        <v>5097603</v>
      </c>
      <c r="S32" s="54"/>
      <c r="T32" s="54"/>
    </row>
    <row r="33" spans="5:20" s="4" customFormat="1" ht="20.100000000000001" customHeight="1">
      <c r="E33" s="127" t="s">
        <v>62</v>
      </c>
      <c r="F33" s="123">
        <v>0</v>
      </c>
      <c r="G33" s="123">
        <v>0</v>
      </c>
      <c r="H33" s="123">
        <v>0</v>
      </c>
      <c r="I33" s="123">
        <v>0</v>
      </c>
      <c r="J33" s="123">
        <v>0</v>
      </c>
      <c r="K33" s="123">
        <v>0</v>
      </c>
      <c r="L33" s="123">
        <v>0</v>
      </c>
      <c r="M33" s="123">
        <v>0</v>
      </c>
      <c r="N33" s="123">
        <v>0</v>
      </c>
      <c r="O33" s="123">
        <v>0</v>
      </c>
      <c r="P33" s="123">
        <v>0</v>
      </c>
      <c r="Q33" s="123"/>
      <c r="R33" s="123">
        <f t="shared" si="8"/>
        <v>0</v>
      </c>
      <c r="S33" s="54"/>
      <c r="T33" s="54"/>
    </row>
    <row r="34" spans="5:20" s="4" customFormat="1" ht="20.25" customHeight="1">
      <c r="E34" s="97" t="s">
        <v>103</v>
      </c>
      <c r="F34" s="117">
        <f>+F35+F38</f>
        <v>0</v>
      </c>
      <c r="G34" s="117">
        <f t="shared" ref="G34:Q34" si="10">+G35+G38</f>
        <v>833332</v>
      </c>
      <c r="H34" s="117">
        <f t="shared" si="10"/>
        <v>416667</v>
      </c>
      <c r="I34" s="117">
        <f t="shared" si="10"/>
        <v>416667</v>
      </c>
      <c r="J34" s="117">
        <f t="shared" si="10"/>
        <v>416667</v>
      </c>
      <c r="K34" s="117">
        <f t="shared" si="10"/>
        <v>416667</v>
      </c>
      <c r="L34" s="117">
        <f t="shared" si="10"/>
        <v>416667</v>
      </c>
      <c r="M34" s="117">
        <f t="shared" si="10"/>
        <v>416667</v>
      </c>
      <c r="N34" s="117">
        <f t="shared" si="10"/>
        <v>416667</v>
      </c>
      <c r="O34" s="117">
        <f t="shared" si="10"/>
        <v>416667</v>
      </c>
      <c r="P34" s="117">
        <f t="shared" si="10"/>
        <v>416667</v>
      </c>
      <c r="Q34" s="117">
        <f t="shared" si="10"/>
        <v>416665</v>
      </c>
      <c r="R34" s="117">
        <f t="shared" si="8"/>
        <v>5000000</v>
      </c>
      <c r="S34" s="54"/>
      <c r="T34" s="54"/>
    </row>
    <row r="35" spans="5:20" s="4" customFormat="1" ht="21" customHeight="1">
      <c r="E35" s="121" t="s">
        <v>18</v>
      </c>
      <c r="F35" s="123">
        <f>+F36+F37</f>
        <v>0</v>
      </c>
      <c r="G35" s="123">
        <f t="shared" ref="G35:Q35" si="11">+G36+G37</f>
        <v>833332</v>
      </c>
      <c r="H35" s="123">
        <f t="shared" si="11"/>
        <v>416667</v>
      </c>
      <c r="I35" s="123">
        <f t="shared" si="11"/>
        <v>416667</v>
      </c>
      <c r="J35" s="123">
        <f t="shared" si="11"/>
        <v>416667</v>
      </c>
      <c r="K35" s="123">
        <f t="shared" si="11"/>
        <v>416667</v>
      </c>
      <c r="L35" s="123">
        <f t="shared" si="11"/>
        <v>416667</v>
      </c>
      <c r="M35" s="123">
        <f t="shared" si="11"/>
        <v>416667</v>
      </c>
      <c r="N35" s="123">
        <f t="shared" si="11"/>
        <v>416667</v>
      </c>
      <c r="O35" s="123">
        <f t="shared" si="11"/>
        <v>416667</v>
      </c>
      <c r="P35" s="123">
        <f t="shared" si="11"/>
        <v>416667</v>
      </c>
      <c r="Q35" s="123">
        <f t="shared" si="11"/>
        <v>416665</v>
      </c>
      <c r="R35" s="123">
        <f t="shared" si="8"/>
        <v>5000000</v>
      </c>
      <c r="S35" s="120"/>
      <c r="T35" s="120"/>
    </row>
    <row r="36" spans="5:20" s="4" customFormat="1" ht="20.100000000000001" customHeight="1">
      <c r="E36" s="128" t="s">
        <v>19</v>
      </c>
      <c r="F36" s="141">
        <v>0</v>
      </c>
      <c r="G36" s="141">
        <v>833332</v>
      </c>
      <c r="H36" s="141">
        <v>416667</v>
      </c>
      <c r="I36" s="141">
        <v>416667</v>
      </c>
      <c r="J36" s="141">
        <v>416667</v>
      </c>
      <c r="K36" s="141">
        <v>416667</v>
      </c>
      <c r="L36" s="141">
        <v>416667</v>
      </c>
      <c r="M36" s="141">
        <v>416667</v>
      </c>
      <c r="N36" s="141">
        <v>416667</v>
      </c>
      <c r="O36" s="141">
        <v>416667</v>
      </c>
      <c r="P36" s="141">
        <v>416667</v>
      </c>
      <c r="Q36" s="141">
        <v>416665</v>
      </c>
      <c r="R36" s="140">
        <f t="shared" si="8"/>
        <v>5000000</v>
      </c>
      <c r="S36" s="54"/>
      <c r="T36" s="54"/>
    </row>
    <row r="37" spans="5:20" s="54" customFormat="1" ht="15" customHeight="1">
      <c r="E37" s="128" t="s">
        <v>20</v>
      </c>
      <c r="F37" s="129"/>
      <c r="G37" s="129"/>
      <c r="H37" s="129"/>
      <c r="I37" s="129"/>
      <c r="J37" s="129"/>
      <c r="K37" s="129"/>
      <c r="L37" s="129"/>
      <c r="M37" s="129"/>
      <c r="N37" s="129"/>
      <c r="O37" s="129"/>
      <c r="P37" s="129"/>
      <c r="Q37" s="129"/>
      <c r="R37" s="129">
        <f t="shared" ref="R37:R47" si="12">SUM(F37:Q37)</f>
        <v>0</v>
      </c>
    </row>
    <row r="38" spans="5:20" s="54" customFormat="1" ht="15" customHeight="1">
      <c r="E38" s="121" t="s">
        <v>21</v>
      </c>
      <c r="F38" s="123">
        <f t="shared" ref="F38:Q38" si="13">+F39+F40</f>
        <v>0</v>
      </c>
      <c r="G38" s="123">
        <f t="shared" si="13"/>
        <v>0</v>
      </c>
      <c r="H38" s="123">
        <f t="shared" si="13"/>
        <v>0</v>
      </c>
      <c r="I38" s="123">
        <f t="shared" si="13"/>
        <v>0</v>
      </c>
      <c r="J38" s="123">
        <f t="shared" si="13"/>
        <v>0</v>
      </c>
      <c r="K38" s="123">
        <f t="shared" si="13"/>
        <v>0</v>
      </c>
      <c r="L38" s="123">
        <f t="shared" si="13"/>
        <v>0</v>
      </c>
      <c r="M38" s="123">
        <f t="shared" si="13"/>
        <v>0</v>
      </c>
      <c r="N38" s="123">
        <f t="shared" si="13"/>
        <v>0</v>
      </c>
      <c r="O38" s="123">
        <f t="shared" si="13"/>
        <v>0</v>
      </c>
      <c r="P38" s="123">
        <f t="shared" si="13"/>
        <v>0</v>
      </c>
      <c r="Q38" s="123">
        <f t="shared" si="13"/>
        <v>0</v>
      </c>
      <c r="R38" s="123">
        <f t="shared" si="12"/>
        <v>0</v>
      </c>
    </row>
    <row r="39" spans="5:20" s="54" customFormat="1" ht="20.100000000000001" customHeight="1">
      <c r="E39" s="128" t="s">
        <v>19</v>
      </c>
      <c r="F39" s="129"/>
      <c r="G39" s="129"/>
      <c r="H39" s="129"/>
      <c r="I39" s="129"/>
      <c r="J39" s="129"/>
      <c r="K39" s="129"/>
      <c r="L39" s="129"/>
      <c r="M39" s="129"/>
      <c r="N39" s="129"/>
      <c r="O39" s="129"/>
      <c r="P39" s="129"/>
      <c r="Q39" s="129"/>
      <c r="R39" s="129">
        <f t="shared" si="12"/>
        <v>0</v>
      </c>
    </row>
    <row r="40" spans="5:20" s="54" customFormat="1" ht="15" customHeight="1">
      <c r="E40" s="128" t="s">
        <v>22</v>
      </c>
      <c r="F40" s="129"/>
      <c r="G40" s="129"/>
      <c r="H40" s="129"/>
      <c r="I40" s="129"/>
      <c r="J40" s="129"/>
      <c r="K40" s="129"/>
      <c r="L40" s="129"/>
      <c r="M40" s="129"/>
      <c r="N40" s="129"/>
      <c r="O40" s="129"/>
      <c r="P40" s="129"/>
      <c r="Q40" s="129"/>
      <c r="R40" s="129">
        <f t="shared" si="12"/>
        <v>0</v>
      </c>
    </row>
    <row r="41" spans="5:20" s="54" customFormat="1" ht="15" customHeight="1">
      <c r="E41" s="97" t="s">
        <v>92</v>
      </c>
      <c r="F41" s="117">
        <f t="shared" ref="F41:Q41" si="14">+F42+F43</f>
        <v>0</v>
      </c>
      <c r="G41" s="117">
        <f t="shared" si="14"/>
        <v>0</v>
      </c>
      <c r="H41" s="117">
        <f t="shared" si="14"/>
        <v>0</v>
      </c>
      <c r="I41" s="117">
        <f t="shared" si="14"/>
        <v>0</v>
      </c>
      <c r="J41" s="117">
        <f t="shared" si="14"/>
        <v>0</v>
      </c>
      <c r="K41" s="117">
        <f t="shared" si="14"/>
        <v>0</v>
      </c>
      <c r="L41" s="117">
        <f t="shared" si="14"/>
        <v>0</v>
      </c>
      <c r="M41" s="117">
        <f t="shared" si="14"/>
        <v>0</v>
      </c>
      <c r="N41" s="117">
        <f t="shared" si="14"/>
        <v>0</v>
      </c>
      <c r="O41" s="117">
        <f t="shared" si="14"/>
        <v>0</v>
      </c>
      <c r="P41" s="117">
        <f t="shared" si="14"/>
        <v>0</v>
      </c>
      <c r="Q41" s="117">
        <f t="shared" si="14"/>
        <v>0</v>
      </c>
      <c r="R41" s="117">
        <f t="shared" si="12"/>
        <v>0</v>
      </c>
    </row>
    <row r="42" spans="5:20" s="4" customFormat="1" ht="18" customHeight="1">
      <c r="E42" s="130" t="s">
        <v>18</v>
      </c>
      <c r="F42" s="123"/>
      <c r="G42" s="123"/>
      <c r="H42" s="123"/>
      <c r="I42" s="123"/>
      <c r="J42" s="123"/>
      <c r="K42" s="123"/>
      <c r="L42" s="123"/>
      <c r="M42" s="123"/>
      <c r="N42" s="123"/>
      <c r="O42" s="123"/>
      <c r="P42" s="123"/>
      <c r="Q42" s="123"/>
      <c r="R42" s="123">
        <f t="shared" si="12"/>
        <v>0</v>
      </c>
      <c r="S42" s="120"/>
      <c r="T42" s="120"/>
    </row>
    <row r="43" spans="5:20" s="4" customFormat="1" ht="20.100000000000001" customHeight="1">
      <c r="E43" s="130" t="s">
        <v>21</v>
      </c>
      <c r="F43" s="123"/>
      <c r="G43" s="123"/>
      <c r="H43" s="123"/>
      <c r="I43" s="123"/>
      <c r="J43" s="123"/>
      <c r="K43" s="123"/>
      <c r="L43" s="123"/>
      <c r="M43" s="123"/>
      <c r="N43" s="123"/>
      <c r="O43" s="123"/>
      <c r="P43" s="123"/>
      <c r="Q43" s="123"/>
      <c r="R43" s="123">
        <f t="shared" si="12"/>
        <v>0</v>
      </c>
      <c r="S43" s="54"/>
      <c r="T43" s="54"/>
    </row>
    <row r="44" spans="5:20" s="4" customFormat="1" ht="20.100000000000001" customHeight="1">
      <c r="E44" s="97" t="s">
        <v>93</v>
      </c>
      <c r="F44" s="117">
        <f>+F45</f>
        <v>0</v>
      </c>
      <c r="G44" s="117">
        <f t="shared" ref="G44:R44" si="15">+G45</f>
        <v>0</v>
      </c>
      <c r="H44" s="117">
        <f t="shared" si="15"/>
        <v>0</v>
      </c>
      <c r="I44" s="117">
        <f t="shared" si="15"/>
        <v>0</v>
      </c>
      <c r="J44" s="117">
        <f t="shared" si="15"/>
        <v>0</v>
      </c>
      <c r="K44" s="117">
        <f t="shared" si="15"/>
        <v>0</v>
      </c>
      <c r="L44" s="117">
        <f t="shared" si="15"/>
        <v>0</v>
      </c>
      <c r="M44" s="117">
        <f t="shared" si="15"/>
        <v>0</v>
      </c>
      <c r="N44" s="117">
        <f t="shared" si="15"/>
        <v>0</v>
      </c>
      <c r="O44" s="117">
        <f t="shared" si="15"/>
        <v>0</v>
      </c>
      <c r="P44" s="117">
        <f t="shared" si="15"/>
        <v>0</v>
      </c>
      <c r="Q44" s="117">
        <f t="shared" si="15"/>
        <v>0</v>
      </c>
      <c r="R44" s="117">
        <f t="shared" si="15"/>
        <v>0</v>
      </c>
      <c r="S44" s="54"/>
      <c r="T44" s="54"/>
    </row>
    <row r="45" spans="5:20" s="4" customFormat="1" ht="23.45" customHeight="1">
      <c r="E45" s="118" t="s">
        <v>94</v>
      </c>
      <c r="F45" s="116">
        <f t="shared" ref="F45:Q45" si="16">+F46-F47</f>
        <v>0</v>
      </c>
      <c r="G45" s="116">
        <f t="shared" si="16"/>
        <v>0</v>
      </c>
      <c r="H45" s="116">
        <f t="shared" si="16"/>
        <v>0</v>
      </c>
      <c r="I45" s="116">
        <f t="shared" si="16"/>
        <v>0</v>
      </c>
      <c r="J45" s="116">
        <f t="shared" si="16"/>
        <v>0</v>
      </c>
      <c r="K45" s="116">
        <f t="shared" si="16"/>
        <v>0</v>
      </c>
      <c r="L45" s="116">
        <f t="shared" si="16"/>
        <v>0</v>
      </c>
      <c r="M45" s="116">
        <f t="shared" si="16"/>
        <v>0</v>
      </c>
      <c r="N45" s="116">
        <f t="shared" si="16"/>
        <v>0</v>
      </c>
      <c r="O45" s="116">
        <f t="shared" si="16"/>
        <v>0</v>
      </c>
      <c r="P45" s="116">
        <f t="shared" si="16"/>
        <v>0</v>
      </c>
      <c r="Q45" s="116">
        <f t="shared" si="16"/>
        <v>0</v>
      </c>
      <c r="R45" s="116">
        <f t="shared" si="12"/>
        <v>0</v>
      </c>
      <c r="S45" s="54"/>
      <c r="T45" s="54"/>
    </row>
    <row r="46" spans="5:20" s="4" customFormat="1" ht="21.75" customHeight="1">
      <c r="E46" s="130" t="s">
        <v>24</v>
      </c>
      <c r="F46" s="123">
        <v>0</v>
      </c>
      <c r="G46" s="123">
        <v>0</v>
      </c>
      <c r="H46" s="123">
        <v>0</v>
      </c>
      <c r="I46" s="123">
        <v>0</v>
      </c>
      <c r="J46" s="123">
        <v>0</v>
      </c>
      <c r="K46" s="123">
        <v>0</v>
      </c>
      <c r="L46" s="123">
        <v>0</v>
      </c>
      <c r="M46" s="123">
        <v>0</v>
      </c>
      <c r="N46" s="123">
        <v>0</v>
      </c>
      <c r="O46" s="123">
        <v>0</v>
      </c>
      <c r="P46" s="123">
        <v>0</v>
      </c>
      <c r="Q46" s="123"/>
      <c r="R46" s="123">
        <f t="shared" si="12"/>
        <v>0</v>
      </c>
      <c r="S46" s="120"/>
      <c r="T46" s="120"/>
    </row>
    <row r="47" spans="5:20" s="4" customFormat="1" ht="20.100000000000001" customHeight="1">
      <c r="E47" s="130" t="s">
        <v>25</v>
      </c>
      <c r="F47" s="123">
        <v>0</v>
      </c>
      <c r="G47" s="123">
        <v>0</v>
      </c>
      <c r="H47" s="123">
        <v>0</v>
      </c>
      <c r="I47" s="123">
        <v>0</v>
      </c>
      <c r="J47" s="123">
        <v>0</v>
      </c>
      <c r="K47" s="123">
        <v>0</v>
      </c>
      <c r="L47" s="123">
        <v>0</v>
      </c>
      <c r="M47" s="123">
        <v>0</v>
      </c>
      <c r="N47" s="123">
        <v>0</v>
      </c>
      <c r="O47" s="123">
        <v>0</v>
      </c>
      <c r="P47" s="123">
        <v>0</v>
      </c>
      <c r="Q47" s="123"/>
      <c r="R47" s="123">
        <f t="shared" si="12"/>
        <v>0</v>
      </c>
      <c r="S47" s="54"/>
      <c r="T47" s="54"/>
    </row>
    <row r="48" spans="5:20" s="4" customFormat="1" ht="14.25"/>
    <row r="49" spans="5:20" s="4" customFormat="1" ht="20.100000000000001" customHeight="1" thickBot="1">
      <c r="E49" s="131"/>
      <c r="F49" s="132"/>
      <c r="G49" s="132"/>
      <c r="H49" s="132"/>
      <c r="I49" s="132"/>
      <c r="J49" s="132"/>
      <c r="K49" s="132"/>
      <c r="L49" s="132"/>
      <c r="M49" s="132"/>
      <c r="N49" s="132"/>
      <c r="O49" s="132"/>
      <c r="P49" s="132"/>
      <c r="Q49" s="132"/>
      <c r="R49" s="132"/>
      <c r="S49" s="123"/>
      <c r="T49" s="54"/>
    </row>
    <row r="50" spans="5:20" ht="13.5" thickTop="1">
      <c r="E50" s="1" t="s">
        <v>43</v>
      </c>
      <c r="F50" s="94"/>
      <c r="G50" s="94"/>
      <c r="H50" s="94"/>
      <c r="I50" s="94"/>
      <c r="J50" s="94"/>
      <c r="K50" s="94"/>
      <c r="L50" s="94"/>
      <c r="M50" s="94"/>
      <c r="N50" s="94"/>
      <c r="O50" s="94"/>
      <c r="P50" s="94"/>
      <c r="Q50" s="94"/>
      <c r="R50" s="94"/>
      <c r="S50" s="93"/>
      <c r="T50" s="92"/>
    </row>
    <row r="51" spans="5:20">
      <c r="E51" s="1" t="s">
        <v>44</v>
      </c>
      <c r="F51" s="94"/>
      <c r="G51" s="94"/>
      <c r="H51" s="94"/>
      <c r="I51" s="94"/>
      <c r="J51" s="94"/>
      <c r="K51" s="94"/>
      <c r="L51" s="94"/>
      <c r="M51" s="94"/>
      <c r="N51" s="94"/>
      <c r="O51" s="94"/>
      <c r="P51" s="94"/>
      <c r="Q51" s="94"/>
      <c r="R51" s="94"/>
    </row>
    <row r="52" spans="5:20">
      <c r="F52" s="94"/>
      <c r="G52" s="94"/>
      <c r="H52" s="94"/>
      <c r="I52" s="94"/>
      <c r="J52" s="94"/>
      <c r="K52" s="94"/>
      <c r="L52" s="94"/>
      <c r="M52" s="94"/>
      <c r="N52" s="94"/>
      <c r="O52" s="94"/>
      <c r="P52" s="94"/>
      <c r="Q52" s="94"/>
      <c r="R52" s="94"/>
    </row>
    <row r="53" spans="5:20">
      <c r="F53" s="94"/>
      <c r="G53" s="94"/>
      <c r="H53" s="94"/>
      <c r="I53" s="94"/>
      <c r="J53" s="94"/>
      <c r="K53" s="94"/>
      <c r="L53" s="94"/>
      <c r="M53" s="94"/>
      <c r="N53" s="94"/>
      <c r="O53" s="94"/>
      <c r="P53" s="94"/>
      <c r="Q53" s="94"/>
      <c r="R53" s="94"/>
    </row>
    <row r="54" spans="5:20">
      <c r="F54" s="94"/>
      <c r="G54" s="94"/>
      <c r="H54" s="94"/>
      <c r="I54" s="94"/>
      <c r="J54" s="94"/>
      <c r="K54" s="94"/>
      <c r="L54" s="94"/>
      <c r="M54" s="94"/>
      <c r="N54" s="94"/>
      <c r="O54" s="94"/>
      <c r="P54" s="94"/>
      <c r="Q54" s="94"/>
      <c r="R54" s="94"/>
      <c r="S54" s="94"/>
      <c r="T54" s="94"/>
    </row>
    <row r="55" spans="5:20">
      <c r="F55" s="94"/>
      <c r="G55" s="94"/>
      <c r="H55" s="94"/>
      <c r="I55" s="94"/>
      <c r="J55" s="94"/>
      <c r="K55" s="94"/>
      <c r="L55" s="94"/>
      <c r="M55" s="94"/>
      <c r="N55" s="94"/>
      <c r="O55" s="94"/>
      <c r="P55" s="94"/>
      <c r="Q55" s="94"/>
      <c r="R55" s="94"/>
      <c r="S55" s="94"/>
      <c r="T55" s="94"/>
    </row>
    <row r="56" spans="5:20">
      <c r="F56" s="94"/>
      <c r="G56" s="94"/>
      <c r="H56" s="94"/>
      <c r="I56" s="94"/>
      <c r="J56" s="94"/>
      <c r="K56" s="94"/>
      <c r="L56" s="94"/>
      <c r="M56" s="94"/>
      <c r="N56" s="94"/>
      <c r="O56" s="94"/>
      <c r="P56" s="94"/>
      <c r="Q56" s="94"/>
      <c r="R56" s="94"/>
    </row>
    <row r="57" spans="5:20">
      <c r="F57" s="94"/>
      <c r="G57" s="94"/>
      <c r="H57" s="94"/>
      <c r="I57" s="94"/>
      <c r="J57" s="94"/>
      <c r="K57" s="94"/>
      <c r="L57" s="94"/>
      <c r="M57" s="94"/>
      <c r="N57" s="94"/>
      <c r="O57" s="94"/>
      <c r="P57" s="94"/>
      <c r="Q57" s="94"/>
      <c r="R57" s="94"/>
    </row>
    <row r="58" spans="5:20">
      <c r="F58" s="94"/>
      <c r="G58" s="94"/>
      <c r="H58" s="94"/>
      <c r="I58" s="94"/>
      <c r="J58" s="94"/>
      <c r="K58" s="94"/>
      <c r="L58" s="94"/>
      <c r="M58" s="94"/>
      <c r="N58" s="94"/>
      <c r="O58" s="94"/>
      <c r="P58" s="94"/>
      <c r="Q58" s="94"/>
      <c r="R58" s="94"/>
    </row>
    <row r="59" spans="5:20">
      <c r="F59" s="94"/>
      <c r="G59" s="94"/>
      <c r="H59" s="94"/>
      <c r="I59" s="94"/>
      <c r="J59" s="94"/>
      <c r="K59" s="94"/>
      <c r="L59" s="94"/>
      <c r="M59" s="94"/>
      <c r="N59" s="94"/>
      <c r="O59" s="94"/>
      <c r="P59" s="94"/>
      <c r="Q59" s="94"/>
      <c r="R59" s="94"/>
    </row>
    <row r="60" spans="5:20">
      <c r="F60" s="94"/>
      <c r="G60" s="94"/>
      <c r="H60" s="94"/>
      <c r="I60" s="94"/>
      <c r="J60" s="94"/>
      <c r="K60" s="94"/>
      <c r="L60" s="94"/>
      <c r="M60" s="94"/>
      <c r="N60" s="94"/>
      <c r="O60" s="94"/>
      <c r="P60" s="94"/>
      <c r="Q60" s="94"/>
      <c r="R60" s="94"/>
    </row>
    <row r="61" spans="5:20">
      <c r="F61" s="94"/>
      <c r="G61" s="94"/>
      <c r="H61" s="94"/>
      <c r="I61" s="94"/>
      <c r="J61" s="94"/>
      <c r="K61" s="94"/>
      <c r="L61" s="94"/>
      <c r="M61" s="94"/>
      <c r="N61" s="94"/>
      <c r="O61" s="94"/>
      <c r="P61" s="94"/>
      <c r="Q61" s="94"/>
      <c r="R61" s="94"/>
    </row>
    <row r="62" spans="5:20">
      <c r="F62" s="94"/>
      <c r="G62" s="94"/>
      <c r="H62" s="94"/>
      <c r="I62" s="94"/>
      <c r="J62" s="94"/>
      <c r="K62" s="94"/>
      <c r="L62" s="94"/>
      <c r="M62" s="94"/>
      <c r="N62" s="94"/>
      <c r="O62" s="94"/>
      <c r="P62" s="94"/>
      <c r="Q62" s="94"/>
      <c r="R62" s="94"/>
    </row>
    <row r="63" spans="5:20">
      <c r="F63" s="94"/>
      <c r="G63" s="94"/>
      <c r="H63" s="94"/>
      <c r="I63" s="94"/>
      <c r="J63" s="94"/>
      <c r="K63" s="94"/>
      <c r="L63" s="94"/>
      <c r="M63" s="94"/>
      <c r="N63" s="94"/>
      <c r="O63" s="94"/>
      <c r="P63" s="94"/>
      <c r="Q63" s="94"/>
      <c r="R63" s="94"/>
    </row>
    <row r="64" spans="5:20">
      <c r="F64" s="94"/>
      <c r="G64" s="94"/>
      <c r="H64" s="94"/>
      <c r="I64" s="94"/>
      <c r="J64" s="94"/>
      <c r="K64" s="94"/>
      <c r="L64" s="94"/>
      <c r="M64" s="94"/>
      <c r="N64" s="94"/>
      <c r="O64" s="94"/>
      <c r="P64" s="94"/>
      <c r="Q64" s="94"/>
      <c r="R64" s="94"/>
    </row>
    <row r="65" spans="6:18">
      <c r="F65" s="94"/>
      <c r="G65" s="94"/>
      <c r="H65" s="94"/>
      <c r="I65" s="94"/>
      <c r="J65" s="94"/>
      <c r="K65" s="94"/>
      <c r="L65" s="94"/>
      <c r="M65" s="94"/>
      <c r="N65" s="94"/>
      <c r="O65" s="94"/>
      <c r="P65" s="94"/>
      <c r="Q65" s="94"/>
      <c r="R65" s="94"/>
    </row>
    <row r="66" spans="6:18">
      <c r="F66" s="94"/>
      <c r="G66" s="94"/>
      <c r="H66" s="94"/>
      <c r="I66" s="94"/>
      <c r="J66" s="94"/>
      <c r="K66" s="94"/>
      <c r="L66" s="94"/>
      <c r="M66" s="94"/>
      <c r="N66" s="94"/>
      <c r="O66" s="94"/>
      <c r="P66" s="94"/>
      <c r="Q66" s="94"/>
      <c r="R66" s="94"/>
    </row>
    <row r="67" spans="6:18">
      <c r="F67" s="94"/>
      <c r="G67" s="94"/>
      <c r="H67" s="94"/>
      <c r="I67" s="94"/>
      <c r="J67" s="94"/>
      <c r="K67" s="94"/>
      <c r="L67" s="94"/>
      <c r="M67" s="94"/>
      <c r="N67" s="94"/>
      <c r="O67" s="94"/>
      <c r="P67" s="94"/>
      <c r="Q67" s="94"/>
      <c r="R67" s="94"/>
    </row>
    <row r="68" spans="6:18">
      <c r="F68" s="94"/>
      <c r="G68" s="94"/>
      <c r="H68" s="94"/>
      <c r="I68" s="94"/>
      <c r="J68" s="94"/>
      <c r="K68" s="94"/>
      <c r="L68" s="94"/>
      <c r="M68" s="94"/>
      <c r="N68" s="94"/>
      <c r="O68" s="94"/>
      <c r="P68" s="94"/>
      <c r="Q68" s="94"/>
      <c r="R68" s="94"/>
    </row>
    <row r="69" spans="6:18">
      <c r="F69" s="94"/>
      <c r="G69" s="94"/>
      <c r="H69" s="94"/>
      <c r="I69" s="94"/>
      <c r="J69" s="94"/>
      <c r="K69" s="94"/>
      <c r="L69" s="94"/>
      <c r="M69" s="94"/>
      <c r="N69" s="94"/>
      <c r="O69" s="94"/>
      <c r="P69" s="94"/>
      <c r="Q69" s="94"/>
      <c r="R69" s="94"/>
    </row>
    <row r="70" spans="6:18">
      <c r="F70" s="94"/>
      <c r="G70" s="94"/>
      <c r="H70" s="94"/>
      <c r="I70" s="94"/>
      <c r="J70" s="94"/>
      <c r="K70" s="94"/>
      <c r="L70" s="94"/>
      <c r="M70" s="94"/>
      <c r="N70" s="94"/>
      <c r="O70" s="94"/>
      <c r="P70" s="94"/>
      <c r="Q70" s="94"/>
      <c r="R70" s="94"/>
    </row>
    <row r="71" spans="6:18">
      <c r="F71" s="94"/>
      <c r="G71" s="94"/>
      <c r="H71" s="94"/>
      <c r="I71" s="94"/>
      <c r="J71" s="94"/>
      <c r="K71" s="94"/>
      <c r="L71" s="94"/>
      <c r="M71" s="94"/>
      <c r="N71" s="94"/>
      <c r="O71" s="94"/>
      <c r="P71" s="94"/>
      <c r="Q71" s="94"/>
      <c r="R71" s="94"/>
    </row>
    <row r="72" spans="6:18">
      <c r="F72" s="94"/>
      <c r="G72" s="94"/>
      <c r="H72" s="94"/>
      <c r="I72" s="94"/>
      <c r="J72" s="94"/>
      <c r="K72" s="94"/>
      <c r="L72" s="94"/>
      <c r="M72" s="94"/>
      <c r="N72" s="94"/>
      <c r="O72" s="94"/>
      <c r="P72" s="94"/>
      <c r="Q72" s="94"/>
      <c r="R72" s="94"/>
    </row>
    <row r="73" spans="6:18">
      <c r="F73" s="94"/>
      <c r="G73" s="94"/>
      <c r="H73" s="94"/>
      <c r="I73" s="94"/>
      <c r="J73" s="94"/>
      <c r="K73" s="94"/>
      <c r="L73" s="94"/>
      <c r="M73" s="94"/>
      <c r="N73" s="94"/>
      <c r="O73" s="94"/>
      <c r="P73" s="94"/>
      <c r="Q73" s="94"/>
      <c r="R73" s="94"/>
    </row>
    <row r="74" spans="6:18">
      <c r="F74" s="94"/>
      <c r="G74" s="94"/>
      <c r="H74" s="94"/>
      <c r="I74" s="94"/>
      <c r="J74" s="94"/>
      <c r="K74" s="94"/>
      <c r="L74" s="94"/>
      <c r="M74" s="94"/>
      <c r="N74" s="94"/>
      <c r="O74" s="94"/>
      <c r="P74" s="94"/>
      <c r="Q74" s="94"/>
      <c r="R74" s="94"/>
    </row>
    <row r="75" spans="6:18">
      <c r="F75" s="94"/>
      <c r="G75" s="94"/>
      <c r="H75" s="94"/>
      <c r="I75" s="94"/>
      <c r="J75" s="94"/>
      <c r="K75" s="94"/>
      <c r="L75" s="94"/>
      <c r="M75" s="94"/>
      <c r="N75" s="94"/>
      <c r="O75" s="94"/>
      <c r="P75" s="94"/>
      <c r="Q75" s="94"/>
      <c r="R75" s="94"/>
    </row>
    <row r="76" spans="6:18">
      <c r="F76" s="94"/>
      <c r="G76" s="94"/>
      <c r="H76" s="94"/>
      <c r="I76" s="94"/>
      <c r="J76" s="94"/>
      <c r="K76" s="94"/>
      <c r="L76" s="94"/>
      <c r="M76" s="94"/>
      <c r="N76" s="94"/>
      <c r="O76" s="94"/>
      <c r="P76" s="94"/>
      <c r="Q76" s="94"/>
      <c r="R76" s="94"/>
    </row>
    <row r="77" spans="6:18">
      <c r="F77" s="94"/>
      <c r="G77" s="94"/>
      <c r="H77" s="94"/>
      <c r="I77" s="94"/>
      <c r="J77" s="94"/>
      <c r="K77" s="94"/>
      <c r="L77" s="94"/>
      <c r="M77" s="94"/>
      <c r="N77" s="94"/>
      <c r="O77" s="94"/>
      <c r="P77" s="94"/>
      <c r="Q77" s="94"/>
      <c r="R77" s="94"/>
    </row>
    <row r="78" spans="6:18">
      <c r="F78" s="94"/>
      <c r="G78" s="94"/>
      <c r="H78" s="94"/>
      <c r="I78" s="94"/>
      <c r="J78" s="94"/>
      <c r="K78" s="94"/>
      <c r="L78" s="94"/>
      <c r="M78" s="94"/>
      <c r="N78" s="94"/>
      <c r="O78" s="94"/>
      <c r="P78" s="94"/>
      <c r="Q78" s="94"/>
      <c r="R78" s="94"/>
    </row>
    <row r="79" spans="6:18">
      <c r="F79" s="94"/>
      <c r="G79" s="94"/>
      <c r="H79" s="94"/>
      <c r="I79" s="94"/>
      <c r="J79" s="94"/>
      <c r="K79" s="94"/>
      <c r="L79" s="94"/>
      <c r="M79" s="94"/>
      <c r="N79" s="94"/>
      <c r="O79" s="94"/>
      <c r="P79" s="94"/>
      <c r="Q79" s="94"/>
      <c r="R79" s="94"/>
    </row>
    <row r="80" spans="6:18">
      <c r="F80" s="94"/>
      <c r="G80" s="94"/>
      <c r="H80" s="94"/>
      <c r="I80" s="94"/>
      <c r="J80" s="94"/>
      <c r="K80" s="94"/>
      <c r="L80" s="94"/>
      <c r="M80" s="94"/>
      <c r="N80" s="94"/>
      <c r="O80" s="94"/>
      <c r="P80" s="94"/>
      <c r="Q80" s="94"/>
      <c r="R80" s="94"/>
    </row>
    <row r="81" spans="6:18">
      <c r="F81" s="94"/>
      <c r="G81" s="94"/>
      <c r="H81" s="94"/>
      <c r="I81" s="94"/>
      <c r="J81" s="94"/>
      <c r="K81" s="94"/>
      <c r="L81" s="94"/>
      <c r="M81" s="94"/>
      <c r="N81" s="94"/>
      <c r="O81" s="94"/>
      <c r="P81" s="94"/>
      <c r="Q81" s="94"/>
      <c r="R81" s="94"/>
    </row>
    <row r="82" spans="6:18">
      <c r="F82" s="94"/>
      <c r="G82" s="94"/>
      <c r="H82" s="94"/>
      <c r="I82" s="94"/>
      <c r="J82" s="94"/>
      <c r="K82" s="94"/>
      <c r="L82" s="94"/>
      <c r="M82" s="94"/>
      <c r="N82" s="94"/>
      <c r="O82" s="94"/>
      <c r="P82" s="94"/>
      <c r="Q82" s="94"/>
      <c r="R82" s="94"/>
    </row>
    <row r="83" spans="6:18">
      <c r="F83" s="94"/>
      <c r="G83" s="94"/>
      <c r="H83" s="94"/>
      <c r="I83" s="94"/>
      <c r="J83" s="94"/>
      <c r="K83" s="94"/>
      <c r="L83" s="94"/>
      <c r="M83" s="94"/>
      <c r="N83" s="94"/>
      <c r="O83" s="94"/>
      <c r="P83" s="94"/>
      <c r="Q83" s="94"/>
      <c r="R83" s="94"/>
    </row>
    <row r="84" spans="6:18">
      <c r="F84" s="94"/>
      <c r="G84" s="94"/>
      <c r="H84" s="94"/>
      <c r="I84" s="94"/>
      <c r="J84" s="94"/>
      <c r="K84" s="94"/>
      <c r="L84" s="94"/>
      <c r="M84" s="94"/>
      <c r="N84" s="94"/>
      <c r="O84" s="94"/>
      <c r="P84" s="94"/>
      <c r="Q84" s="94"/>
      <c r="R84" s="94"/>
    </row>
    <row r="85" spans="6:18">
      <c r="F85" s="94"/>
      <c r="G85" s="94"/>
      <c r="H85" s="94"/>
      <c r="I85" s="94"/>
      <c r="J85" s="94"/>
      <c r="K85" s="94"/>
      <c r="L85" s="94"/>
      <c r="M85" s="94"/>
      <c r="N85" s="94"/>
      <c r="O85" s="94"/>
      <c r="P85" s="94"/>
      <c r="Q85" s="94"/>
      <c r="R85" s="94"/>
    </row>
    <row r="86" spans="6:18">
      <c r="F86" s="94"/>
      <c r="G86" s="94"/>
      <c r="H86" s="94"/>
      <c r="I86" s="94"/>
      <c r="J86" s="94"/>
      <c r="K86" s="94"/>
      <c r="L86" s="94"/>
      <c r="M86" s="94"/>
      <c r="N86" s="94"/>
      <c r="O86" s="94"/>
      <c r="P86" s="94"/>
      <c r="Q86" s="94"/>
      <c r="R86" s="94"/>
    </row>
    <row r="87" spans="6:18">
      <c r="F87" s="94"/>
      <c r="G87" s="94"/>
      <c r="H87" s="94"/>
      <c r="I87" s="94"/>
      <c r="J87" s="94"/>
      <c r="K87" s="94"/>
      <c r="L87" s="94"/>
      <c r="M87" s="94"/>
      <c r="N87" s="94"/>
      <c r="O87" s="94"/>
      <c r="P87" s="94"/>
      <c r="Q87" s="94"/>
      <c r="R87" s="94"/>
    </row>
    <row r="88" spans="6:18">
      <c r="F88" s="94"/>
      <c r="G88" s="94"/>
      <c r="H88" s="94"/>
      <c r="I88" s="94"/>
      <c r="J88" s="94"/>
      <c r="K88" s="94"/>
      <c r="L88" s="94"/>
      <c r="M88" s="94"/>
      <c r="N88" s="94"/>
      <c r="O88" s="94"/>
      <c r="P88" s="94"/>
      <c r="Q88" s="94"/>
      <c r="R88" s="94"/>
    </row>
    <row r="89" spans="6:18">
      <c r="F89" s="94"/>
      <c r="G89" s="94"/>
      <c r="H89" s="94"/>
      <c r="I89" s="94"/>
      <c r="J89" s="94"/>
      <c r="K89" s="94"/>
      <c r="L89" s="94"/>
      <c r="M89" s="94"/>
      <c r="N89" s="94"/>
      <c r="O89" s="94"/>
      <c r="P89" s="94"/>
      <c r="Q89" s="94"/>
      <c r="R89" s="94"/>
    </row>
    <row r="90" spans="6:18">
      <c r="F90" s="94"/>
      <c r="G90" s="94"/>
      <c r="H90" s="94"/>
      <c r="I90" s="94"/>
      <c r="J90" s="94"/>
      <c r="K90" s="94"/>
      <c r="L90" s="94"/>
      <c r="M90" s="94"/>
      <c r="N90" s="94"/>
      <c r="O90" s="94"/>
      <c r="P90" s="94"/>
      <c r="Q90" s="94"/>
      <c r="R90" s="94"/>
    </row>
    <row r="91" spans="6:18">
      <c r="F91" s="94"/>
      <c r="G91" s="94"/>
      <c r="H91" s="94"/>
      <c r="I91" s="94"/>
      <c r="J91" s="94"/>
      <c r="K91" s="94"/>
      <c r="L91" s="94"/>
      <c r="M91" s="94"/>
      <c r="N91" s="94"/>
      <c r="O91" s="94"/>
      <c r="P91" s="94"/>
      <c r="Q91" s="94"/>
      <c r="R91" s="94"/>
    </row>
    <row r="92" spans="6:18">
      <c r="F92" s="94"/>
      <c r="G92" s="94"/>
      <c r="H92" s="94"/>
      <c r="I92" s="94"/>
      <c r="J92" s="94"/>
      <c r="K92" s="94"/>
      <c r="L92" s="94"/>
      <c r="M92" s="94"/>
      <c r="N92" s="94"/>
      <c r="O92" s="94"/>
      <c r="P92" s="94"/>
      <c r="Q92" s="94"/>
      <c r="R92" s="94"/>
    </row>
    <row r="93" spans="6:18">
      <c r="F93" s="94"/>
      <c r="G93" s="94"/>
      <c r="H93" s="94"/>
      <c r="I93" s="94"/>
      <c r="J93" s="94"/>
      <c r="K93" s="94"/>
      <c r="L93" s="94"/>
      <c r="M93" s="94"/>
      <c r="N93" s="94"/>
      <c r="O93" s="94"/>
      <c r="P93" s="94"/>
      <c r="Q93" s="94"/>
      <c r="R93" s="94"/>
    </row>
    <row r="94" spans="6:18">
      <c r="F94" s="94"/>
      <c r="G94" s="94"/>
      <c r="H94" s="94"/>
      <c r="I94" s="94"/>
      <c r="J94" s="94"/>
      <c r="K94" s="94"/>
      <c r="L94" s="94"/>
      <c r="M94" s="94"/>
      <c r="N94" s="94"/>
      <c r="O94" s="94"/>
      <c r="P94" s="94"/>
      <c r="Q94" s="94"/>
      <c r="R94" s="94"/>
    </row>
    <row r="95" spans="6:18">
      <c r="F95" s="94"/>
      <c r="G95" s="94"/>
      <c r="H95" s="94"/>
      <c r="I95" s="94"/>
      <c r="J95" s="94"/>
      <c r="K95" s="94"/>
      <c r="L95" s="94"/>
      <c r="M95" s="94"/>
      <c r="N95" s="94"/>
      <c r="O95" s="94"/>
      <c r="P95" s="94"/>
      <c r="Q95" s="94"/>
      <c r="R95" s="94"/>
    </row>
    <row r="96" spans="6:18">
      <c r="F96" s="94"/>
      <c r="G96" s="94"/>
      <c r="H96" s="94"/>
      <c r="I96" s="94"/>
      <c r="J96" s="94"/>
      <c r="K96" s="94"/>
      <c r="L96" s="94"/>
      <c r="M96" s="94"/>
      <c r="N96" s="94"/>
      <c r="O96" s="94"/>
      <c r="P96" s="94"/>
      <c r="Q96" s="94"/>
      <c r="R96" s="94"/>
    </row>
    <row r="97" spans="6:18">
      <c r="F97" s="94"/>
      <c r="G97" s="94"/>
      <c r="H97" s="94"/>
      <c r="I97" s="94"/>
      <c r="J97" s="94"/>
      <c r="K97" s="94"/>
      <c r="L97" s="94"/>
      <c r="M97" s="94"/>
      <c r="N97" s="94"/>
      <c r="O97" s="94"/>
      <c r="P97" s="94"/>
      <c r="Q97" s="94"/>
      <c r="R97" s="94"/>
    </row>
    <row r="98" spans="6:18">
      <c r="F98" s="94"/>
      <c r="G98" s="94"/>
      <c r="H98" s="94"/>
      <c r="I98" s="94"/>
      <c r="J98" s="94"/>
      <c r="K98" s="94"/>
      <c r="L98" s="94"/>
      <c r="M98" s="94"/>
      <c r="N98" s="94"/>
      <c r="O98" s="94"/>
      <c r="P98" s="94"/>
      <c r="Q98" s="94"/>
      <c r="R98" s="94"/>
    </row>
    <row r="99" spans="6:18">
      <c r="F99" s="94"/>
      <c r="G99" s="94"/>
      <c r="H99" s="94"/>
      <c r="I99" s="94"/>
      <c r="J99" s="94"/>
      <c r="K99" s="94"/>
      <c r="L99" s="94"/>
      <c r="M99" s="94"/>
      <c r="N99" s="94"/>
      <c r="O99" s="94"/>
      <c r="P99" s="94"/>
      <c r="Q99" s="94"/>
      <c r="R99" s="94"/>
    </row>
  </sheetData>
  <mergeCells count="1">
    <mergeCell ref="P7:R8"/>
  </mergeCells>
  <phoneticPr fontId="0" type="noConversion"/>
  <printOptions horizontalCentered="1" verticalCentered="1"/>
  <pageMargins left="0.39370078740157483" right="0.27559055118110237" top="0.59055118110236227" bottom="0.39370078740157483" header="0" footer="0"/>
  <pageSetup scale="48"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3:S101"/>
  <sheetViews>
    <sheetView showGridLines="0" view="pageBreakPreview" zoomScale="70" zoomScaleSheetLayoutView="70" workbookViewId="0">
      <selection activeCell="L30" sqref="L30"/>
    </sheetView>
  </sheetViews>
  <sheetFormatPr baseColWidth="10" defaultRowHeight="12.75"/>
  <cols>
    <col min="1" max="1" width="3" style="1" customWidth="1"/>
    <col min="2" max="2" width="6.85546875" style="1" customWidth="1"/>
    <col min="3" max="3" width="3" style="1" customWidth="1"/>
    <col min="4" max="4" width="42.7109375" style="1" customWidth="1"/>
    <col min="5" max="7" width="17.7109375" style="1" bestFit="1" customWidth="1"/>
    <col min="8" max="8" width="17.28515625" style="1" customWidth="1"/>
    <col min="9" max="9" width="16.5703125" style="1" customWidth="1"/>
    <col min="10" max="11" width="16.85546875" style="1" customWidth="1"/>
    <col min="12" max="12" width="16.5703125" style="1" customWidth="1"/>
    <col min="13" max="13" width="17.28515625" style="1" customWidth="1"/>
    <col min="14" max="15" width="16.5703125" style="1" customWidth="1"/>
    <col min="16" max="16" width="17.85546875" style="1" customWidth="1"/>
    <col min="17" max="17" width="19.28515625" style="1" customWidth="1"/>
    <col min="18" max="18" width="17.140625" style="1" customWidth="1"/>
    <col min="19" max="16384" width="11.42578125" style="1"/>
  </cols>
  <sheetData>
    <row r="3" spans="4:19" ht="22.5">
      <c r="D3" s="89"/>
      <c r="E3" s="90"/>
      <c r="F3" s="90"/>
      <c r="G3" s="90"/>
      <c r="H3" s="90"/>
      <c r="I3" s="90"/>
      <c r="J3" s="90"/>
      <c r="K3" s="90"/>
      <c r="L3" s="90"/>
      <c r="M3" s="90"/>
      <c r="N3" s="90"/>
      <c r="O3" s="90"/>
      <c r="P3" s="98"/>
      <c r="Q3" s="98"/>
    </row>
    <row r="4" spans="4:19" s="90" customFormat="1" ht="21.75" customHeight="1">
      <c r="D4" s="228" t="s">
        <v>133</v>
      </c>
      <c r="O4" s="98"/>
      <c r="P4" s="98"/>
      <c r="Q4" s="98"/>
    </row>
    <row r="5" spans="4:19" s="90" customFormat="1" ht="18" customHeight="1">
      <c r="D5" s="228" t="s">
        <v>113</v>
      </c>
      <c r="O5" s="98"/>
      <c r="P5" s="272"/>
      <c r="Q5" s="272"/>
    </row>
    <row r="6" spans="4:19" s="90" customFormat="1" ht="18" customHeight="1">
      <c r="D6" s="228" t="s">
        <v>76</v>
      </c>
    </row>
    <row r="7" spans="4:19" s="90" customFormat="1" ht="19.5">
      <c r="D7" s="228" t="s">
        <v>77</v>
      </c>
      <c r="E7" s="1"/>
      <c r="F7" s="1"/>
      <c r="G7" s="1"/>
      <c r="H7" s="1"/>
      <c r="I7" s="1"/>
      <c r="J7" s="1"/>
      <c r="K7" s="1"/>
      <c r="L7" s="1"/>
      <c r="M7" s="1"/>
      <c r="N7" s="1"/>
      <c r="O7" s="1"/>
      <c r="P7" s="1"/>
      <c r="Q7" s="1"/>
    </row>
    <row r="8" spans="4:19" ht="15.75" customHeight="1">
      <c r="D8" s="228" t="s">
        <v>78</v>
      </c>
    </row>
    <row r="9" spans="4:19" ht="15.75" customHeight="1" thickBot="1">
      <c r="D9" s="91"/>
      <c r="N9" s="205"/>
      <c r="P9" s="272" t="s">
        <v>59</v>
      </c>
      <c r="Q9" s="272"/>
    </row>
    <row r="10" spans="4:19" s="4" customFormat="1" ht="23.25" customHeight="1" thickTop="1" thickBot="1">
      <c r="D10" s="229" t="s">
        <v>60</v>
      </c>
      <c r="E10" s="229" t="s">
        <v>0</v>
      </c>
      <c r="F10" s="229" t="s">
        <v>1</v>
      </c>
      <c r="G10" s="229" t="s">
        <v>2</v>
      </c>
      <c r="H10" s="229" t="s">
        <v>3</v>
      </c>
      <c r="I10" s="229" t="s">
        <v>4</v>
      </c>
      <c r="J10" s="229" t="s">
        <v>5</v>
      </c>
      <c r="K10" s="229" t="s">
        <v>6</v>
      </c>
      <c r="L10" s="229" t="s">
        <v>7</v>
      </c>
      <c r="M10" s="229" t="s">
        <v>8</v>
      </c>
      <c r="N10" s="229" t="s">
        <v>9</v>
      </c>
      <c r="O10" s="229" t="s">
        <v>10</v>
      </c>
      <c r="P10" s="229" t="s">
        <v>11</v>
      </c>
      <c r="Q10" s="229" t="s">
        <v>12</v>
      </c>
    </row>
    <row r="11" spans="4:19" s="4" customFormat="1" ht="29.25" customHeight="1" thickTop="1">
      <c r="D11" s="115" t="s">
        <v>98</v>
      </c>
      <c r="E11" s="116">
        <f>+E12+E42</f>
        <v>5631604</v>
      </c>
      <c r="F11" s="116">
        <f t="shared" ref="F11:P11" si="0">+F12+F42</f>
        <v>6188769</v>
      </c>
      <c r="G11" s="116">
        <f t="shared" si="0"/>
        <v>6119704</v>
      </c>
      <c r="H11" s="116">
        <f t="shared" si="0"/>
        <v>6096604</v>
      </c>
      <c r="I11" s="116">
        <f t="shared" si="0"/>
        <v>5951104</v>
      </c>
      <c r="J11" s="116">
        <f t="shared" si="0"/>
        <v>6714746</v>
      </c>
      <c r="K11" s="116">
        <f t="shared" si="0"/>
        <v>9275774</v>
      </c>
      <c r="L11" s="116">
        <f t="shared" si="0"/>
        <v>5881104</v>
      </c>
      <c r="M11" s="116">
        <f t="shared" si="0"/>
        <v>5816604</v>
      </c>
      <c r="N11" s="116">
        <f t="shared" si="0"/>
        <v>5914604</v>
      </c>
      <c r="O11" s="116">
        <f t="shared" si="0"/>
        <v>5985674</v>
      </c>
      <c r="P11" s="116">
        <f t="shared" si="0"/>
        <v>12673598</v>
      </c>
      <c r="Q11" s="116">
        <f>SUM(E11:P11)</f>
        <v>82249889</v>
      </c>
      <c r="R11" s="154">
        <f>+Q11-'SPF-C01'!$R$13</f>
        <v>940000</v>
      </c>
    </row>
    <row r="12" spans="4:19" s="4" customFormat="1" ht="24.75" customHeight="1">
      <c r="D12" s="97" t="s">
        <v>90</v>
      </c>
      <c r="E12" s="117">
        <f>+E13+E32+E39</f>
        <v>5631604</v>
      </c>
      <c r="F12" s="117">
        <f t="shared" ref="F12:P12" si="1">+F13+F32+F39</f>
        <v>6188769</v>
      </c>
      <c r="G12" s="117">
        <f t="shared" si="1"/>
        <v>6119704</v>
      </c>
      <c r="H12" s="117">
        <f t="shared" si="1"/>
        <v>6096604</v>
      </c>
      <c r="I12" s="117">
        <f t="shared" si="1"/>
        <v>5951104</v>
      </c>
      <c r="J12" s="117">
        <f t="shared" si="1"/>
        <v>6714746</v>
      </c>
      <c r="K12" s="117">
        <f t="shared" si="1"/>
        <v>9275774</v>
      </c>
      <c r="L12" s="117">
        <f t="shared" si="1"/>
        <v>5881104</v>
      </c>
      <c r="M12" s="117">
        <f t="shared" si="1"/>
        <v>5816604</v>
      </c>
      <c r="N12" s="117">
        <f t="shared" si="1"/>
        <v>5914604</v>
      </c>
      <c r="O12" s="117">
        <f t="shared" si="1"/>
        <v>5985674</v>
      </c>
      <c r="P12" s="117">
        <f t="shared" si="1"/>
        <v>12673598</v>
      </c>
      <c r="Q12" s="117">
        <f>SUM(E12:P12)</f>
        <v>82249889</v>
      </c>
      <c r="R12" s="54"/>
      <c r="S12" s="54"/>
    </row>
    <row r="13" spans="4:19" s="4" customFormat="1" ht="20.100000000000001" customHeight="1">
      <c r="D13" s="118" t="s">
        <v>91</v>
      </c>
      <c r="E13" s="119">
        <f>+E14+E16+E21+E23+E26</f>
        <v>5631604</v>
      </c>
      <c r="F13" s="119">
        <f t="shared" ref="F13:P13" si="2">+F14+F16+F21+F23+F26</f>
        <v>5355437</v>
      </c>
      <c r="G13" s="119">
        <f t="shared" si="2"/>
        <v>5703037</v>
      </c>
      <c r="H13" s="119">
        <f t="shared" si="2"/>
        <v>5679937</v>
      </c>
      <c r="I13" s="119">
        <f t="shared" si="2"/>
        <v>5534437</v>
      </c>
      <c r="J13" s="119">
        <f t="shared" si="2"/>
        <v>6298079</v>
      </c>
      <c r="K13" s="119">
        <f t="shared" si="2"/>
        <v>8859107</v>
      </c>
      <c r="L13" s="119">
        <f t="shared" si="2"/>
        <v>5464437</v>
      </c>
      <c r="M13" s="119">
        <f t="shared" si="2"/>
        <v>5399937</v>
      </c>
      <c r="N13" s="119">
        <f t="shared" si="2"/>
        <v>5497937</v>
      </c>
      <c r="O13" s="119">
        <f t="shared" si="2"/>
        <v>5569007</v>
      </c>
      <c r="P13" s="119">
        <f t="shared" si="2"/>
        <v>12256933</v>
      </c>
      <c r="Q13" s="119">
        <f>SUM(E13:P13)</f>
        <v>77249889</v>
      </c>
      <c r="R13" s="54"/>
      <c r="S13" s="54"/>
    </row>
    <row r="14" spans="4:19" s="4" customFormat="1" ht="25.5" customHeight="1">
      <c r="D14" s="121" t="s">
        <v>14</v>
      </c>
      <c r="E14" s="122">
        <f>SUM(E15:E15)</f>
        <v>0</v>
      </c>
      <c r="F14" s="122">
        <f t="shared" ref="F14:P14" si="3">SUM(F15:F15)</f>
        <v>0</v>
      </c>
      <c r="G14" s="122">
        <f t="shared" si="3"/>
        <v>0</v>
      </c>
      <c r="H14" s="122">
        <f t="shared" si="3"/>
        <v>0</v>
      </c>
      <c r="I14" s="122">
        <f t="shared" si="3"/>
        <v>0</v>
      </c>
      <c r="J14" s="122">
        <f t="shared" si="3"/>
        <v>0</v>
      </c>
      <c r="K14" s="122">
        <f t="shared" si="3"/>
        <v>0</v>
      </c>
      <c r="L14" s="122">
        <f t="shared" si="3"/>
        <v>0</v>
      </c>
      <c r="M14" s="122">
        <f t="shared" si="3"/>
        <v>0</v>
      </c>
      <c r="N14" s="122">
        <f t="shared" si="3"/>
        <v>0</v>
      </c>
      <c r="O14" s="122">
        <f t="shared" si="3"/>
        <v>0</v>
      </c>
      <c r="P14" s="122">
        <f t="shared" si="3"/>
        <v>0</v>
      </c>
      <c r="Q14" s="122">
        <f>SUM(E14:P14)</f>
        <v>0</v>
      </c>
      <c r="R14" s="120"/>
      <c r="S14" s="120"/>
    </row>
    <row r="15" spans="4:19" s="4" customFormat="1" ht="20.100000000000001" customHeight="1">
      <c r="D15" s="121"/>
      <c r="E15" s="123"/>
      <c r="F15" s="123"/>
      <c r="G15" s="123"/>
      <c r="H15" s="123"/>
      <c r="I15" s="123"/>
      <c r="J15" s="123"/>
      <c r="K15" s="123"/>
      <c r="L15" s="123"/>
      <c r="M15" s="123"/>
      <c r="N15" s="123"/>
      <c r="O15" s="123"/>
      <c r="P15" s="123"/>
      <c r="Q15" s="123"/>
      <c r="R15" s="54"/>
      <c r="S15" s="54"/>
    </row>
    <row r="16" spans="4:19" s="4" customFormat="1" ht="20.100000000000001" customHeight="1">
      <c r="D16" s="121" t="s">
        <v>15</v>
      </c>
      <c r="E16" s="119">
        <f>SUM(E17:E20)</f>
        <v>5572924</v>
      </c>
      <c r="F16" s="119">
        <f t="shared" ref="F16:P16" si="4">SUM(F17:F20)</f>
        <v>5292837</v>
      </c>
      <c r="G16" s="119">
        <f t="shared" si="4"/>
        <v>4751944</v>
      </c>
      <c r="H16" s="119">
        <f t="shared" si="4"/>
        <v>4717935</v>
      </c>
      <c r="I16" s="119">
        <f t="shared" si="4"/>
        <v>5375290</v>
      </c>
      <c r="J16" s="119">
        <f t="shared" si="4"/>
        <v>5054162</v>
      </c>
      <c r="K16" s="119">
        <f t="shared" si="4"/>
        <v>6645008</v>
      </c>
      <c r="L16" s="119">
        <f t="shared" si="4"/>
        <v>5361005</v>
      </c>
      <c r="M16" s="119">
        <f t="shared" si="4"/>
        <v>4580614</v>
      </c>
      <c r="N16" s="119">
        <f t="shared" si="4"/>
        <v>5428507</v>
      </c>
      <c r="O16" s="119">
        <f t="shared" si="4"/>
        <v>5445867</v>
      </c>
      <c r="P16" s="119">
        <f t="shared" si="4"/>
        <v>12109163</v>
      </c>
      <c r="Q16" s="119">
        <f>SUM(Q17:Q20)</f>
        <v>70335256</v>
      </c>
      <c r="R16" s="54"/>
      <c r="S16" s="54"/>
    </row>
    <row r="17" spans="1:19" s="4" customFormat="1" ht="20.100000000000001" customHeight="1">
      <c r="D17" s="130" t="s">
        <v>106</v>
      </c>
      <c r="E17" s="122">
        <v>283905</v>
      </c>
      <c r="F17" s="122">
        <v>231499</v>
      </c>
      <c r="G17" s="122">
        <v>226604</v>
      </c>
      <c r="H17" s="122">
        <v>270475</v>
      </c>
      <c r="I17" s="122">
        <v>251870</v>
      </c>
      <c r="J17" s="122">
        <v>216684</v>
      </c>
      <c r="K17" s="122">
        <v>270418</v>
      </c>
      <c r="L17" s="122">
        <v>246975</v>
      </c>
      <c r="M17" s="122">
        <v>206457</v>
      </c>
      <c r="N17" s="122">
        <v>253437</v>
      </c>
      <c r="O17" s="122">
        <v>230759</v>
      </c>
      <c r="P17" s="122">
        <v>271499</v>
      </c>
      <c r="Q17" s="122">
        <f>SUM(E17:P17)</f>
        <v>2960582</v>
      </c>
      <c r="R17" s="54"/>
      <c r="S17" s="54"/>
    </row>
    <row r="18" spans="1:19" s="4" customFormat="1" ht="20.100000000000001" customHeight="1">
      <c r="D18" s="130" t="s">
        <v>107</v>
      </c>
      <c r="E18" s="122">
        <v>4613019</v>
      </c>
      <c r="F18" s="122">
        <v>4361708</v>
      </c>
      <c r="G18" s="122">
        <v>3824810</v>
      </c>
      <c r="H18" s="122">
        <v>3746630</v>
      </c>
      <c r="I18" s="122">
        <v>4421090</v>
      </c>
      <c r="J18" s="122">
        <v>4135848</v>
      </c>
      <c r="K18" s="122">
        <v>5673760</v>
      </c>
      <c r="L18" s="122">
        <v>4412300</v>
      </c>
      <c r="M18" s="122">
        <v>3672027</v>
      </c>
      <c r="N18" s="122">
        <v>4472940</v>
      </c>
      <c r="O18" s="122">
        <v>4513578</v>
      </c>
      <c r="P18" s="122">
        <v>11130334</v>
      </c>
      <c r="Q18" s="122">
        <f>SUM(E18:P18)</f>
        <v>58978044</v>
      </c>
      <c r="R18" s="54"/>
      <c r="S18" s="54"/>
    </row>
    <row r="19" spans="1:19" s="4" customFormat="1" ht="20.100000000000001" customHeight="1">
      <c r="D19" s="130" t="s">
        <v>108</v>
      </c>
      <c r="E19" s="122">
        <v>226000</v>
      </c>
      <c r="F19" s="122">
        <v>249630</v>
      </c>
      <c r="G19" s="122">
        <v>250530</v>
      </c>
      <c r="H19" s="122">
        <v>250830</v>
      </c>
      <c r="I19" s="122">
        <v>252330</v>
      </c>
      <c r="J19" s="122">
        <v>251630</v>
      </c>
      <c r="K19" s="122">
        <v>250830</v>
      </c>
      <c r="L19" s="122">
        <v>251730</v>
      </c>
      <c r="M19" s="122">
        <v>252130</v>
      </c>
      <c r="N19" s="122">
        <v>252130</v>
      </c>
      <c r="O19" s="122">
        <v>251530</v>
      </c>
      <c r="P19" s="122">
        <v>257330</v>
      </c>
      <c r="Q19" s="122">
        <f>SUM(E19:P19)</f>
        <v>2996630</v>
      </c>
      <c r="R19" s="54"/>
      <c r="S19" s="54"/>
    </row>
    <row r="20" spans="1:19" s="4" customFormat="1" ht="20.100000000000001" customHeight="1">
      <c r="D20" s="130" t="s">
        <v>111</v>
      </c>
      <c r="E20" s="122">
        <v>450000</v>
      </c>
      <c r="F20" s="122">
        <v>450000</v>
      </c>
      <c r="G20" s="122">
        <v>450000</v>
      </c>
      <c r="H20" s="122">
        <v>450000</v>
      </c>
      <c r="I20" s="122">
        <v>450000</v>
      </c>
      <c r="J20" s="122">
        <v>450000</v>
      </c>
      <c r="K20" s="122">
        <v>450000</v>
      </c>
      <c r="L20" s="122">
        <v>450000</v>
      </c>
      <c r="M20" s="122">
        <v>450000</v>
      </c>
      <c r="N20" s="122">
        <v>450000</v>
      </c>
      <c r="O20" s="122">
        <v>450000</v>
      </c>
      <c r="P20" s="122">
        <v>450000</v>
      </c>
      <c r="Q20" s="122">
        <f>SUM(E20:P20)</f>
        <v>5400000</v>
      </c>
      <c r="R20" s="54"/>
      <c r="S20" s="54"/>
    </row>
    <row r="21" spans="1:19" s="4" customFormat="1" ht="20.100000000000001" customHeight="1">
      <c r="D21" s="124" t="s">
        <v>16</v>
      </c>
      <c r="E21" s="122">
        <f>SUM(E22:E22)</f>
        <v>0</v>
      </c>
      <c r="F21" s="122">
        <f t="shared" ref="F21:P21" si="5">SUM(F22:F22)</f>
        <v>0</v>
      </c>
      <c r="G21" s="122">
        <f t="shared" si="5"/>
        <v>0</v>
      </c>
      <c r="H21" s="122">
        <f t="shared" si="5"/>
        <v>0</v>
      </c>
      <c r="I21" s="122">
        <f t="shared" si="5"/>
        <v>0</v>
      </c>
      <c r="J21" s="122">
        <f t="shared" si="5"/>
        <v>0</v>
      </c>
      <c r="K21" s="122">
        <f t="shared" si="5"/>
        <v>0</v>
      </c>
      <c r="L21" s="122">
        <f t="shared" si="5"/>
        <v>0</v>
      </c>
      <c r="M21" s="122">
        <f t="shared" si="5"/>
        <v>0</v>
      </c>
      <c r="N21" s="122">
        <f t="shared" si="5"/>
        <v>0</v>
      </c>
      <c r="O21" s="122">
        <f t="shared" si="5"/>
        <v>0</v>
      </c>
      <c r="P21" s="122">
        <f t="shared" si="5"/>
        <v>0</v>
      </c>
      <c r="Q21" s="122">
        <f>SUM(E21:P21)</f>
        <v>0</v>
      </c>
      <c r="R21" s="54"/>
      <c r="S21" s="54"/>
    </row>
    <row r="22" spans="1:19" s="4" customFormat="1" ht="20.100000000000001" customHeight="1">
      <c r="D22" s="124"/>
      <c r="E22" s="123"/>
      <c r="F22" s="123"/>
      <c r="G22" s="123"/>
      <c r="H22" s="123"/>
      <c r="I22" s="123"/>
      <c r="J22" s="123"/>
      <c r="K22" s="123"/>
      <c r="L22" s="123"/>
      <c r="M22" s="123"/>
      <c r="N22" s="123"/>
      <c r="O22" s="123"/>
      <c r="P22" s="123"/>
      <c r="Q22" s="123"/>
      <c r="R22" s="54"/>
      <c r="S22" s="54"/>
    </row>
    <row r="23" spans="1:19" s="54" customFormat="1" ht="20.100000000000001" customHeight="1">
      <c r="A23" s="4"/>
      <c r="B23" s="4"/>
      <c r="D23" s="121" t="s">
        <v>17</v>
      </c>
      <c r="E23" s="119">
        <f>+E24+E29</f>
        <v>58680</v>
      </c>
      <c r="F23" s="119">
        <f t="shared" ref="F23:P23" si="6">+F24+F29</f>
        <v>62600</v>
      </c>
      <c r="G23" s="119">
        <f t="shared" si="6"/>
        <v>951093</v>
      </c>
      <c r="H23" s="119">
        <f t="shared" si="6"/>
        <v>962002</v>
      </c>
      <c r="I23" s="119">
        <f t="shared" si="6"/>
        <v>159147</v>
      </c>
      <c r="J23" s="119">
        <f t="shared" si="6"/>
        <v>1243917</v>
      </c>
      <c r="K23" s="119">
        <f t="shared" si="6"/>
        <v>2214099</v>
      </c>
      <c r="L23" s="119">
        <f t="shared" si="6"/>
        <v>103432</v>
      </c>
      <c r="M23" s="119">
        <f t="shared" si="6"/>
        <v>819323</v>
      </c>
      <c r="N23" s="119">
        <f t="shared" si="6"/>
        <v>69430</v>
      </c>
      <c r="O23" s="119">
        <f t="shared" si="6"/>
        <v>123140</v>
      </c>
      <c r="P23" s="119">
        <f t="shared" si="6"/>
        <v>147770</v>
      </c>
      <c r="Q23" s="119">
        <f>+Q24+Q29</f>
        <v>6914633</v>
      </c>
    </row>
    <row r="24" spans="1:19" s="54" customFormat="1" ht="20.100000000000001" customHeight="1">
      <c r="A24" s="4"/>
      <c r="B24" s="4"/>
      <c r="D24" s="130" t="s">
        <v>110</v>
      </c>
      <c r="E24" s="122">
        <v>58680</v>
      </c>
      <c r="F24" s="122">
        <v>62600</v>
      </c>
      <c r="G24" s="122">
        <v>55670</v>
      </c>
      <c r="H24" s="122">
        <v>72780</v>
      </c>
      <c r="I24" s="122">
        <v>58200</v>
      </c>
      <c r="J24" s="122">
        <v>43510</v>
      </c>
      <c r="K24" s="122">
        <v>37900</v>
      </c>
      <c r="L24" s="122">
        <v>59940</v>
      </c>
      <c r="M24" s="122">
        <v>87410</v>
      </c>
      <c r="N24" s="122">
        <v>69430</v>
      </c>
      <c r="O24" s="122">
        <v>123140</v>
      </c>
      <c r="P24" s="122">
        <v>147770</v>
      </c>
      <c r="Q24" s="122">
        <f>SUM(E24:P24)</f>
        <v>877030</v>
      </c>
    </row>
    <row r="25" spans="1:19" s="54" customFormat="1" ht="20.100000000000001" customHeight="1">
      <c r="A25" s="4"/>
      <c r="B25" s="4"/>
      <c r="D25" s="125"/>
      <c r="E25" s="123"/>
      <c r="F25" s="123"/>
      <c r="G25" s="123"/>
      <c r="H25" s="123"/>
      <c r="I25" s="123"/>
      <c r="J25" s="123"/>
      <c r="K25" s="123"/>
      <c r="L25" s="123"/>
      <c r="M25" s="123"/>
      <c r="N25" s="123"/>
      <c r="O25" s="123"/>
      <c r="P25" s="123"/>
      <c r="Q25" s="123"/>
    </row>
    <row r="26" spans="1:19" s="54" customFormat="1" ht="20.100000000000001" customHeight="1">
      <c r="A26" s="4"/>
      <c r="B26" s="4"/>
      <c r="D26" s="121" t="s">
        <v>26</v>
      </c>
      <c r="E26" s="123">
        <f t="shared" ref="E26:P26" si="7">+E27+E28</f>
        <v>0</v>
      </c>
      <c r="F26" s="123">
        <f t="shared" si="7"/>
        <v>0</v>
      </c>
      <c r="G26" s="123">
        <f t="shared" si="7"/>
        <v>0</v>
      </c>
      <c r="H26" s="123">
        <f t="shared" si="7"/>
        <v>0</v>
      </c>
      <c r="I26" s="123">
        <f t="shared" si="7"/>
        <v>0</v>
      </c>
      <c r="J26" s="123">
        <f t="shared" si="7"/>
        <v>0</v>
      </c>
      <c r="K26" s="123">
        <f t="shared" si="7"/>
        <v>0</v>
      </c>
      <c r="L26" s="123">
        <f t="shared" si="7"/>
        <v>0</v>
      </c>
      <c r="M26" s="123">
        <f t="shared" si="7"/>
        <v>0</v>
      </c>
      <c r="N26" s="123">
        <f t="shared" si="7"/>
        <v>0</v>
      </c>
      <c r="O26" s="123">
        <f t="shared" si="7"/>
        <v>0</v>
      </c>
      <c r="P26" s="123">
        <f t="shared" si="7"/>
        <v>0</v>
      </c>
      <c r="Q26" s="123">
        <f t="shared" ref="Q26:Q34" si="8">SUM(E26:P26)</f>
        <v>0</v>
      </c>
    </row>
    <row r="27" spans="1:19" s="4" customFormat="1" ht="27" customHeight="1">
      <c r="D27" s="126" t="s">
        <v>102</v>
      </c>
      <c r="E27" s="123"/>
      <c r="F27" s="123"/>
      <c r="G27" s="123"/>
      <c r="H27" s="123"/>
      <c r="I27" s="123"/>
      <c r="J27" s="123"/>
      <c r="K27" s="123"/>
      <c r="L27" s="123"/>
      <c r="M27" s="123"/>
      <c r="N27" s="123"/>
      <c r="O27" s="123"/>
      <c r="P27" s="123"/>
      <c r="Q27" s="123">
        <f t="shared" si="8"/>
        <v>0</v>
      </c>
      <c r="R27" s="54"/>
      <c r="S27" s="54"/>
    </row>
    <row r="28" spans="1:19" s="4" customFormat="1" ht="13.5" customHeight="1">
      <c r="D28" s="126" t="s">
        <v>101</v>
      </c>
      <c r="E28" s="123"/>
      <c r="F28" s="123"/>
      <c r="G28" s="123"/>
      <c r="H28" s="123"/>
      <c r="I28" s="123"/>
      <c r="J28" s="123"/>
      <c r="K28" s="123"/>
      <c r="L28" s="123"/>
      <c r="M28" s="123"/>
      <c r="N28" s="123"/>
      <c r="O28" s="123"/>
      <c r="P28" s="123"/>
      <c r="Q28" s="123">
        <f t="shared" si="8"/>
        <v>0</v>
      </c>
      <c r="R28" s="54"/>
      <c r="S28" s="54"/>
    </row>
    <row r="29" spans="1:19" s="4" customFormat="1" ht="30" customHeight="1">
      <c r="D29" s="121" t="s">
        <v>95</v>
      </c>
      <c r="E29" s="116">
        <f>SUM(E30:E31)</f>
        <v>0</v>
      </c>
      <c r="F29" s="116">
        <f t="shared" ref="F29:P29" si="9">SUM(F30:F31)</f>
        <v>0</v>
      </c>
      <c r="G29" s="116">
        <f t="shared" si="9"/>
        <v>895423</v>
      </c>
      <c r="H29" s="116">
        <f t="shared" si="9"/>
        <v>889222</v>
      </c>
      <c r="I29" s="116">
        <f t="shared" si="9"/>
        <v>100947</v>
      </c>
      <c r="J29" s="116">
        <f t="shared" si="9"/>
        <v>1200407</v>
      </c>
      <c r="K29" s="116">
        <f t="shared" si="9"/>
        <v>2176199</v>
      </c>
      <c r="L29" s="116">
        <f t="shared" si="9"/>
        <v>43492</v>
      </c>
      <c r="M29" s="116">
        <f t="shared" si="9"/>
        <v>731913</v>
      </c>
      <c r="N29" s="116">
        <f t="shared" si="9"/>
        <v>0</v>
      </c>
      <c r="O29" s="116">
        <f t="shared" si="9"/>
        <v>0</v>
      </c>
      <c r="P29" s="116">
        <f t="shared" si="9"/>
        <v>0</v>
      </c>
      <c r="Q29" s="116">
        <f t="shared" si="8"/>
        <v>6037603</v>
      </c>
      <c r="R29" s="54"/>
      <c r="S29" s="54"/>
    </row>
    <row r="30" spans="1:19" s="4" customFormat="1" ht="20.100000000000001" customHeight="1">
      <c r="D30" s="130" t="s">
        <v>61</v>
      </c>
      <c r="E30" s="122">
        <v>0</v>
      </c>
      <c r="F30" s="122">
        <v>0</v>
      </c>
      <c r="G30" s="122">
        <v>895423</v>
      </c>
      <c r="H30" s="122">
        <v>889222</v>
      </c>
      <c r="I30" s="122">
        <v>100947</v>
      </c>
      <c r="J30" s="122">
        <v>1200407</v>
      </c>
      <c r="K30" s="122">
        <f>1236199+940000</f>
        <v>2176199</v>
      </c>
      <c r="L30" s="122">
        <v>43492</v>
      </c>
      <c r="M30" s="122">
        <v>731913</v>
      </c>
      <c r="N30" s="122">
        <v>0</v>
      </c>
      <c r="O30" s="122">
        <v>0</v>
      </c>
      <c r="P30" s="122"/>
      <c r="Q30" s="122">
        <f t="shared" si="8"/>
        <v>6037603</v>
      </c>
      <c r="R30" s="123">
        <f>+Q30-'SPF-C01'!$R$32</f>
        <v>940000</v>
      </c>
      <c r="S30" s="54"/>
    </row>
    <row r="31" spans="1:19" s="4" customFormat="1" ht="20.100000000000001" customHeight="1">
      <c r="D31" s="127" t="s">
        <v>62</v>
      </c>
      <c r="E31" s="123">
        <v>0</v>
      </c>
      <c r="F31" s="123">
        <v>0</v>
      </c>
      <c r="G31" s="123">
        <v>0</v>
      </c>
      <c r="H31" s="123">
        <v>0</v>
      </c>
      <c r="I31" s="123">
        <v>0</v>
      </c>
      <c r="J31" s="123">
        <v>0</v>
      </c>
      <c r="K31" s="123">
        <v>0</v>
      </c>
      <c r="L31" s="123">
        <v>0</v>
      </c>
      <c r="M31" s="123">
        <v>0</v>
      </c>
      <c r="N31" s="123">
        <v>0</v>
      </c>
      <c r="O31" s="123">
        <v>0</v>
      </c>
      <c r="P31" s="123"/>
      <c r="Q31" s="123">
        <f t="shared" si="8"/>
        <v>0</v>
      </c>
      <c r="R31" s="54"/>
      <c r="S31" s="54"/>
    </row>
    <row r="32" spans="1:19" s="4" customFormat="1" ht="20.25" customHeight="1">
      <c r="D32" s="97" t="s">
        <v>103</v>
      </c>
      <c r="E32" s="117">
        <f>+E33+E36</f>
        <v>0</v>
      </c>
      <c r="F32" s="117">
        <f t="shared" ref="F32:P32" si="10">+F33+F36</f>
        <v>833332</v>
      </c>
      <c r="G32" s="117">
        <f t="shared" si="10"/>
        <v>416667</v>
      </c>
      <c r="H32" s="117">
        <f t="shared" si="10"/>
        <v>416667</v>
      </c>
      <c r="I32" s="117">
        <f t="shared" si="10"/>
        <v>416667</v>
      </c>
      <c r="J32" s="117">
        <f t="shared" si="10"/>
        <v>416667</v>
      </c>
      <c r="K32" s="117">
        <f t="shared" si="10"/>
        <v>416667</v>
      </c>
      <c r="L32" s="117">
        <f t="shared" si="10"/>
        <v>416667</v>
      </c>
      <c r="M32" s="117">
        <f t="shared" si="10"/>
        <v>416667</v>
      </c>
      <c r="N32" s="117">
        <f t="shared" si="10"/>
        <v>416667</v>
      </c>
      <c r="O32" s="117">
        <f t="shared" si="10"/>
        <v>416667</v>
      </c>
      <c r="P32" s="117">
        <f t="shared" si="10"/>
        <v>416665</v>
      </c>
      <c r="Q32" s="117">
        <f t="shared" si="8"/>
        <v>5000000</v>
      </c>
      <c r="R32" s="54"/>
      <c r="S32" s="54"/>
    </row>
    <row r="33" spans="1:19" s="4" customFormat="1" ht="17.25" customHeight="1">
      <c r="D33" s="121" t="s">
        <v>18</v>
      </c>
      <c r="E33" s="123">
        <f>+E34+E35</f>
        <v>0</v>
      </c>
      <c r="F33" s="123">
        <f t="shared" ref="F33:P33" si="11">+F34+F35</f>
        <v>833332</v>
      </c>
      <c r="G33" s="123">
        <f t="shared" si="11"/>
        <v>416667</v>
      </c>
      <c r="H33" s="123">
        <f t="shared" si="11"/>
        <v>416667</v>
      </c>
      <c r="I33" s="123">
        <f t="shared" si="11"/>
        <v>416667</v>
      </c>
      <c r="J33" s="123">
        <f t="shared" si="11"/>
        <v>416667</v>
      </c>
      <c r="K33" s="123">
        <f t="shared" si="11"/>
        <v>416667</v>
      </c>
      <c r="L33" s="123">
        <f t="shared" si="11"/>
        <v>416667</v>
      </c>
      <c r="M33" s="123">
        <f t="shared" si="11"/>
        <v>416667</v>
      </c>
      <c r="N33" s="123">
        <f t="shared" si="11"/>
        <v>416667</v>
      </c>
      <c r="O33" s="123">
        <f t="shared" si="11"/>
        <v>416667</v>
      </c>
      <c r="P33" s="123">
        <f t="shared" si="11"/>
        <v>416665</v>
      </c>
      <c r="Q33" s="123">
        <f t="shared" si="8"/>
        <v>5000000</v>
      </c>
      <c r="R33" s="120"/>
      <c r="S33" s="120"/>
    </row>
    <row r="34" spans="1:19" s="4" customFormat="1" ht="20.100000000000001" customHeight="1">
      <c r="D34" s="128" t="s">
        <v>19</v>
      </c>
      <c r="E34" s="141">
        <v>0</v>
      </c>
      <c r="F34" s="141">
        <v>833332</v>
      </c>
      <c r="G34" s="141">
        <v>416667</v>
      </c>
      <c r="H34" s="141">
        <v>416667</v>
      </c>
      <c r="I34" s="141">
        <v>416667</v>
      </c>
      <c r="J34" s="141">
        <v>416667</v>
      </c>
      <c r="K34" s="141">
        <v>416667</v>
      </c>
      <c r="L34" s="141">
        <v>416667</v>
      </c>
      <c r="M34" s="141">
        <v>416667</v>
      </c>
      <c r="N34" s="141">
        <v>416667</v>
      </c>
      <c r="O34" s="141">
        <v>416667</v>
      </c>
      <c r="P34" s="141">
        <v>416665</v>
      </c>
      <c r="Q34" s="140">
        <f t="shared" si="8"/>
        <v>5000000</v>
      </c>
      <c r="R34" s="54"/>
      <c r="S34" s="54"/>
    </row>
    <row r="35" spans="1:19" s="54" customFormat="1" ht="15" customHeight="1">
      <c r="A35" s="4"/>
      <c r="B35" s="4"/>
      <c r="D35" s="128" t="s">
        <v>20</v>
      </c>
      <c r="E35" s="129"/>
      <c r="F35" s="129"/>
      <c r="G35" s="129"/>
      <c r="H35" s="129"/>
      <c r="I35" s="129"/>
      <c r="J35" s="129"/>
      <c r="K35" s="129"/>
      <c r="L35" s="129"/>
      <c r="M35" s="129"/>
      <c r="N35" s="129"/>
      <c r="O35" s="129"/>
      <c r="P35" s="129"/>
      <c r="Q35" s="129">
        <f t="shared" ref="Q35:Q45" si="12">SUM(E35:P35)</f>
        <v>0</v>
      </c>
    </row>
    <row r="36" spans="1:19" s="54" customFormat="1" ht="15" customHeight="1">
      <c r="A36" s="4"/>
      <c r="B36" s="4"/>
      <c r="D36" s="121" t="s">
        <v>21</v>
      </c>
      <c r="E36" s="123">
        <f t="shared" ref="E36:P36" si="13">+E37+E38</f>
        <v>0</v>
      </c>
      <c r="F36" s="123">
        <f t="shared" si="13"/>
        <v>0</v>
      </c>
      <c r="G36" s="123">
        <f t="shared" si="13"/>
        <v>0</v>
      </c>
      <c r="H36" s="123">
        <f t="shared" si="13"/>
        <v>0</v>
      </c>
      <c r="I36" s="123">
        <f t="shared" si="13"/>
        <v>0</v>
      </c>
      <c r="J36" s="123">
        <f t="shared" si="13"/>
        <v>0</v>
      </c>
      <c r="K36" s="123">
        <f t="shared" si="13"/>
        <v>0</v>
      </c>
      <c r="L36" s="123">
        <f t="shared" si="13"/>
        <v>0</v>
      </c>
      <c r="M36" s="123">
        <f t="shared" si="13"/>
        <v>0</v>
      </c>
      <c r="N36" s="123">
        <f t="shared" si="13"/>
        <v>0</v>
      </c>
      <c r="O36" s="123">
        <f t="shared" si="13"/>
        <v>0</v>
      </c>
      <c r="P36" s="123">
        <f t="shared" si="13"/>
        <v>0</v>
      </c>
      <c r="Q36" s="123">
        <f t="shared" si="12"/>
        <v>0</v>
      </c>
    </row>
    <row r="37" spans="1:19" s="54" customFormat="1" ht="20.100000000000001" customHeight="1">
      <c r="A37" s="4"/>
      <c r="B37" s="4"/>
      <c r="D37" s="128" t="s">
        <v>19</v>
      </c>
      <c r="E37" s="129"/>
      <c r="F37" s="129"/>
      <c r="G37" s="129"/>
      <c r="H37" s="129"/>
      <c r="I37" s="129"/>
      <c r="J37" s="129"/>
      <c r="K37" s="129"/>
      <c r="L37" s="129"/>
      <c r="M37" s="129"/>
      <c r="N37" s="129"/>
      <c r="O37" s="129"/>
      <c r="P37" s="129"/>
      <c r="Q37" s="129">
        <f t="shared" si="12"/>
        <v>0</v>
      </c>
    </row>
    <row r="38" spans="1:19" s="54" customFormat="1" ht="15" customHeight="1">
      <c r="A38" s="4"/>
      <c r="B38" s="4"/>
      <c r="D38" s="128" t="s">
        <v>22</v>
      </c>
      <c r="E38" s="129"/>
      <c r="F38" s="129"/>
      <c r="G38" s="129"/>
      <c r="H38" s="129"/>
      <c r="I38" s="129"/>
      <c r="J38" s="129"/>
      <c r="K38" s="129"/>
      <c r="L38" s="129"/>
      <c r="M38" s="129"/>
      <c r="N38" s="129"/>
      <c r="O38" s="129"/>
      <c r="P38" s="129"/>
      <c r="Q38" s="129">
        <f t="shared" si="12"/>
        <v>0</v>
      </c>
    </row>
    <row r="39" spans="1:19" s="54" customFormat="1" ht="15" customHeight="1">
      <c r="A39" s="4"/>
      <c r="B39" s="4"/>
      <c r="D39" s="97" t="s">
        <v>92</v>
      </c>
      <c r="E39" s="117">
        <f t="shared" ref="E39:P39" si="14">+E40+E41</f>
        <v>0</v>
      </c>
      <c r="F39" s="117">
        <f t="shared" si="14"/>
        <v>0</v>
      </c>
      <c r="G39" s="117">
        <f t="shared" si="14"/>
        <v>0</v>
      </c>
      <c r="H39" s="117">
        <f t="shared" si="14"/>
        <v>0</v>
      </c>
      <c r="I39" s="117">
        <f t="shared" si="14"/>
        <v>0</v>
      </c>
      <c r="J39" s="117">
        <f t="shared" si="14"/>
        <v>0</v>
      </c>
      <c r="K39" s="117">
        <f t="shared" si="14"/>
        <v>0</v>
      </c>
      <c r="L39" s="117">
        <f t="shared" si="14"/>
        <v>0</v>
      </c>
      <c r="M39" s="117">
        <f t="shared" si="14"/>
        <v>0</v>
      </c>
      <c r="N39" s="117">
        <f t="shared" si="14"/>
        <v>0</v>
      </c>
      <c r="O39" s="117">
        <f t="shared" si="14"/>
        <v>0</v>
      </c>
      <c r="P39" s="117">
        <f t="shared" si="14"/>
        <v>0</v>
      </c>
      <c r="Q39" s="117">
        <f t="shared" si="12"/>
        <v>0</v>
      </c>
    </row>
    <row r="40" spans="1:19" s="4" customFormat="1" ht="18" customHeight="1">
      <c r="D40" s="130" t="s">
        <v>18</v>
      </c>
      <c r="E40" s="123"/>
      <c r="F40" s="123"/>
      <c r="G40" s="123"/>
      <c r="H40" s="123"/>
      <c r="I40" s="123"/>
      <c r="J40" s="123"/>
      <c r="K40" s="123"/>
      <c r="L40" s="123"/>
      <c r="M40" s="123"/>
      <c r="N40" s="123"/>
      <c r="O40" s="123"/>
      <c r="P40" s="123"/>
      <c r="Q40" s="123">
        <f t="shared" si="12"/>
        <v>0</v>
      </c>
      <c r="R40" s="120"/>
      <c r="S40" s="120"/>
    </row>
    <row r="41" spans="1:19" s="4" customFormat="1" ht="20.100000000000001" customHeight="1">
      <c r="D41" s="130" t="s">
        <v>21</v>
      </c>
      <c r="E41" s="123"/>
      <c r="F41" s="123"/>
      <c r="G41" s="123"/>
      <c r="H41" s="123"/>
      <c r="I41" s="123"/>
      <c r="J41" s="123"/>
      <c r="K41" s="123"/>
      <c r="L41" s="123"/>
      <c r="M41" s="123"/>
      <c r="N41" s="123"/>
      <c r="O41" s="123"/>
      <c r="P41" s="123"/>
      <c r="Q41" s="123">
        <f t="shared" si="12"/>
        <v>0</v>
      </c>
      <c r="R41" s="54"/>
      <c r="S41" s="54"/>
    </row>
    <row r="42" spans="1:19" s="4" customFormat="1" ht="20.100000000000001" customHeight="1">
      <c r="D42" s="97" t="s">
        <v>93</v>
      </c>
      <c r="E42" s="117">
        <f>+E43</f>
        <v>0</v>
      </c>
      <c r="F42" s="117">
        <f t="shared" ref="F42:Q42" si="15">+F43</f>
        <v>0</v>
      </c>
      <c r="G42" s="117">
        <f t="shared" si="15"/>
        <v>0</v>
      </c>
      <c r="H42" s="117">
        <f t="shared" si="15"/>
        <v>0</v>
      </c>
      <c r="I42" s="117">
        <f t="shared" si="15"/>
        <v>0</v>
      </c>
      <c r="J42" s="117">
        <f t="shared" si="15"/>
        <v>0</v>
      </c>
      <c r="K42" s="117">
        <f t="shared" si="15"/>
        <v>0</v>
      </c>
      <c r="L42" s="117">
        <f t="shared" si="15"/>
        <v>0</v>
      </c>
      <c r="M42" s="117">
        <f t="shared" si="15"/>
        <v>0</v>
      </c>
      <c r="N42" s="117">
        <f t="shared" si="15"/>
        <v>0</v>
      </c>
      <c r="O42" s="117">
        <f t="shared" si="15"/>
        <v>0</v>
      </c>
      <c r="P42" s="117">
        <f t="shared" si="15"/>
        <v>0</v>
      </c>
      <c r="Q42" s="117">
        <f t="shared" si="15"/>
        <v>0</v>
      </c>
      <c r="R42" s="54"/>
      <c r="S42" s="54"/>
    </row>
    <row r="43" spans="1:19" s="4" customFormat="1" ht="23.45" customHeight="1">
      <c r="D43" s="118" t="s">
        <v>94</v>
      </c>
      <c r="E43" s="116">
        <f t="shared" ref="E43:P43" si="16">+E44-E45</f>
        <v>0</v>
      </c>
      <c r="F43" s="116">
        <f t="shared" si="16"/>
        <v>0</v>
      </c>
      <c r="G43" s="116">
        <f t="shared" si="16"/>
        <v>0</v>
      </c>
      <c r="H43" s="116">
        <f t="shared" si="16"/>
        <v>0</v>
      </c>
      <c r="I43" s="116">
        <f t="shared" si="16"/>
        <v>0</v>
      </c>
      <c r="J43" s="116">
        <f t="shared" si="16"/>
        <v>0</v>
      </c>
      <c r="K43" s="116">
        <f t="shared" si="16"/>
        <v>0</v>
      </c>
      <c r="L43" s="116">
        <f t="shared" si="16"/>
        <v>0</v>
      </c>
      <c r="M43" s="116">
        <f t="shared" si="16"/>
        <v>0</v>
      </c>
      <c r="N43" s="116">
        <f t="shared" si="16"/>
        <v>0</v>
      </c>
      <c r="O43" s="116">
        <f t="shared" si="16"/>
        <v>0</v>
      </c>
      <c r="P43" s="116">
        <f t="shared" si="16"/>
        <v>0</v>
      </c>
      <c r="Q43" s="116">
        <f t="shared" si="12"/>
        <v>0</v>
      </c>
      <c r="R43" s="54"/>
      <c r="S43" s="54"/>
    </row>
    <row r="44" spans="1:19" s="4" customFormat="1" ht="21.75" customHeight="1">
      <c r="D44" s="130" t="s">
        <v>24</v>
      </c>
      <c r="E44" s="123">
        <v>0</v>
      </c>
      <c r="F44" s="123">
        <v>0</v>
      </c>
      <c r="G44" s="123">
        <v>0</v>
      </c>
      <c r="H44" s="123">
        <v>0</v>
      </c>
      <c r="I44" s="123">
        <v>0</v>
      </c>
      <c r="J44" s="123">
        <v>0</v>
      </c>
      <c r="K44" s="123">
        <v>0</v>
      </c>
      <c r="L44" s="123">
        <v>0</v>
      </c>
      <c r="M44" s="123">
        <v>0</v>
      </c>
      <c r="N44" s="123">
        <v>0</v>
      </c>
      <c r="O44" s="123">
        <v>0</v>
      </c>
      <c r="P44" s="123"/>
      <c r="Q44" s="123">
        <f t="shared" si="12"/>
        <v>0</v>
      </c>
      <c r="R44" s="120"/>
      <c r="S44" s="120"/>
    </row>
    <row r="45" spans="1:19" s="4" customFormat="1" ht="20.100000000000001" customHeight="1">
      <c r="D45" s="130" t="s">
        <v>25</v>
      </c>
      <c r="E45" s="123">
        <v>0</v>
      </c>
      <c r="F45" s="123">
        <v>0</v>
      </c>
      <c r="G45" s="123">
        <v>0</v>
      </c>
      <c r="H45" s="123">
        <v>0</v>
      </c>
      <c r="I45" s="123">
        <v>0</v>
      </c>
      <c r="J45" s="123">
        <v>0</v>
      </c>
      <c r="K45" s="123">
        <v>0</v>
      </c>
      <c r="L45" s="123">
        <v>0</v>
      </c>
      <c r="M45" s="123">
        <v>0</v>
      </c>
      <c r="N45" s="123">
        <v>0</v>
      </c>
      <c r="O45" s="123">
        <v>0</v>
      </c>
      <c r="P45" s="123"/>
      <c r="Q45" s="123">
        <f t="shared" si="12"/>
        <v>0</v>
      </c>
      <c r="R45" s="54"/>
      <c r="S45" s="54"/>
    </row>
    <row r="46" spans="1:19" s="4" customFormat="1" ht="14.25">
      <c r="E46" s="123"/>
      <c r="F46" s="123"/>
      <c r="G46" s="123"/>
      <c r="H46" s="123"/>
      <c r="I46" s="123"/>
      <c r="J46" s="123"/>
      <c r="K46" s="123"/>
      <c r="L46" s="123"/>
      <c r="M46" s="123"/>
      <c r="N46" s="123"/>
      <c r="O46" s="123"/>
      <c r="P46" s="123"/>
      <c r="Q46" s="123"/>
    </row>
    <row r="47" spans="1:19" ht="20.100000000000001" customHeight="1" thickBot="1">
      <c r="D47" s="131"/>
      <c r="E47" s="132"/>
      <c r="F47" s="132"/>
      <c r="G47" s="132"/>
      <c r="H47" s="132"/>
      <c r="I47" s="132"/>
      <c r="J47" s="132"/>
      <c r="K47" s="132"/>
      <c r="L47" s="132"/>
      <c r="M47" s="132"/>
      <c r="N47" s="132"/>
      <c r="O47" s="132"/>
      <c r="P47" s="132"/>
      <c r="Q47" s="132"/>
      <c r="R47" s="93"/>
      <c r="S47" s="92"/>
    </row>
    <row r="48" spans="1:19" ht="13.5" thickTop="1">
      <c r="D48" s="1" t="s">
        <v>43</v>
      </c>
      <c r="E48" s="94"/>
      <c r="F48" s="94"/>
      <c r="G48" s="94"/>
      <c r="H48" s="94"/>
      <c r="I48" s="94"/>
      <c r="J48" s="94"/>
      <c r="K48" s="94"/>
      <c r="L48" s="94"/>
      <c r="M48" s="94"/>
      <c r="N48" s="94"/>
      <c r="O48" s="94"/>
      <c r="P48" s="94"/>
      <c r="Q48" s="94"/>
      <c r="R48" s="93"/>
      <c r="S48" s="92"/>
    </row>
    <row r="49" spans="4:19">
      <c r="D49" s="1" t="s">
        <v>44</v>
      </c>
      <c r="E49" s="94"/>
      <c r="F49" s="94"/>
      <c r="G49" s="94"/>
      <c r="H49" s="94"/>
      <c r="I49" s="94"/>
      <c r="J49" s="94"/>
      <c r="K49" s="94"/>
      <c r="L49" s="94"/>
      <c r="M49" s="94"/>
      <c r="N49" s="94"/>
      <c r="O49" s="94"/>
      <c r="P49" s="94"/>
      <c r="Q49" s="94"/>
    </row>
    <row r="50" spans="4:19">
      <c r="E50" s="94"/>
      <c r="F50" s="94"/>
      <c r="G50" s="94"/>
      <c r="H50" s="94"/>
      <c r="I50" s="94"/>
      <c r="J50" s="94"/>
      <c r="K50" s="94"/>
      <c r="L50" s="94"/>
      <c r="M50" s="94"/>
      <c r="N50" s="94"/>
      <c r="O50" s="94"/>
      <c r="P50" s="94"/>
      <c r="Q50" s="94"/>
    </row>
    <row r="51" spans="4:19">
      <c r="E51" s="94"/>
      <c r="F51" s="94"/>
      <c r="G51" s="94"/>
      <c r="H51" s="94"/>
      <c r="I51" s="94"/>
      <c r="J51" s="94"/>
      <c r="K51" s="94"/>
      <c r="L51" s="94"/>
      <c r="M51" s="94"/>
      <c r="N51" s="94"/>
      <c r="O51" s="94"/>
      <c r="P51" s="94"/>
      <c r="Q51" s="94"/>
    </row>
    <row r="52" spans="4:19" ht="58.5" customHeight="1">
      <c r="D52" s="4" t="s">
        <v>123</v>
      </c>
      <c r="E52" s="95"/>
      <c r="F52" s="95"/>
      <c r="G52" s="95"/>
      <c r="H52" s="95"/>
      <c r="I52" s="4" t="s">
        <v>125</v>
      </c>
      <c r="J52" s="95"/>
      <c r="K52" s="95"/>
      <c r="L52" s="95"/>
      <c r="M52" s="95"/>
      <c r="N52" s="95" t="s">
        <v>99</v>
      </c>
      <c r="O52" s="95"/>
      <c r="P52" s="95"/>
      <c r="Q52" s="95"/>
      <c r="R52" s="96"/>
      <c r="S52" s="94"/>
    </row>
    <row r="53" spans="4:19" ht="22.5" customHeight="1">
      <c r="D53" s="337" t="s">
        <v>118</v>
      </c>
      <c r="E53" s="337"/>
      <c r="F53" s="337"/>
      <c r="G53" s="95"/>
      <c r="H53" s="95"/>
      <c r="I53" s="337" t="s">
        <v>121</v>
      </c>
      <c r="J53" s="337"/>
      <c r="K53" s="337"/>
      <c r="L53" s="337"/>
      <c r="M53" s="95"/>
      <c r="N53" s="337" t="s">
        <v>119</v>
      </c>
      <c r="O53" s="337"/>
      <c r="P53" s="337"/>
      <c r="Q53" s="4"/>
      <c r="R53" s="94"/>
      <c r="S53" s="94"/>
    </row>
    <row r="54" spans="4:19" ht="24" customHeight="1">
      <c r="D54" s="338" t="s">
        <v>124</v>
      </c>
      <c r="E54" s="339"/>
      <c r="F54" s="339"/>
      <c r="G54" s="95"/>
      <c r="H54" s="95"/>
      <c r="I54" s="341" t="s">
        <v>122</v>
      </c>
      <c r="J54" s="341"/>
      <c r="K54" s="341"/>
      <c r="L54" s="341"/>
      <c r="M54" s="95"/>
      <c r="N54" s="340" t="s">
        <v>120</v>
      </c>
      <c r="O54" s="340"/>
      <c r="P54" s="340"/>
      <c r="Q54" s="95"/>
      <c r="R54" s="94"/>
      <c r="S54" s="94"/>
    </row>
    <row r="55" spans="4:19">
      <c r="E55" s="94"/>
      <c r="F55" s="94"/>
      <c r="G55" s="94"/>
      <c r="H55" s="94"/>
      <c r="I55" s="94"/>
      <c r="J55" s="94"/>
      <c r="K55" s="94"/>
      <c r="L55" s="94"/>
      <c r="M55" s="94"/>
      <c r="N55" s="94"/>
      <c r="O55" s="94"/>
      <c r="P55" s="94"/>
      <c r="Q55" s="94"/>
      <c r="R55" s="94"/>
      <c r="S55" s="94"/>
    </row>
    <row r="56" spans="4:19">
      <c r="E56" s="94"/>
      <c r="F56" s="94"/>
      <c r="G56" s="94"/>
      <c r="H56" s="94"/>
      <c r="I56" s="94"/>
      <c r="J56" s="94"/>
      <c r="K56" s="94"/>
      <c r="L56" s="94"/>
      <c r="M56" s="94"/>
      <c r="N56" s="94"/>
      <c r="O56" s="94"/>
      <c r="P56" s="94"/>
      <c r="Q56" s="94"/>
      <c r="R56" s="94"/>
      <c r="S56" s="94"/>
    </row>
    <row r="57" spans="4:19">
      <c r="E57" s="94"/>
      <c r="F57" s="94"/>
      <c r="G57" s="94"/>
      <c r="H57" s="94"/>
      <c r="I57" s="94"/>
      <c r="J57" s="94"/>
      <c r="K57" s="94"/>
      <c r="L57" s="94"/>
      <c r="M57" s="94"/>
      <c r="N57" s="94"/>
      <c r="O57" s="94"/>
      <c r="P57" s="94"/>
      <c r="Q57" s="94"/>
      <c r="R57" s="94"/>
      <c r="S57" s="94"/>
    </row>
    <row r="58" spans="4:19">
      <c r="E58" s="94"/>
      <c r="F58" s="94"/>
      <c r="G58" s="94"/>
      <c r="H58" s="94"/>
      <c r="I58" s="94"/>
      <c r="J58" s="94"/>
      <c r="K58" s="94"/>
      <c r="L58" s="94"/>
      <c r="M58" s="94"/>
      <c r="N58" s="94"/>
      <c r="O58" s="94"/>
      <c r="P58" s="94"/>
      <c r="Q58" s="94"/>
    </row>
    <row r="59" spans="4:19">
      <c r="E59" s="94"/>
      <c r="F59" s="94"/>
      <c r="G59" s="94"/>
      <c r="H59" s="94"/>
      <c r="I59" s="94"/>
      <c r="J59" s="94"/>
      <c r="K59" s="94"/>
      <c r="L59" s="94"/>
      <c r="M59" s="94"/>
      <c r="N59" s="94"/>
      <c r="O59" s="94"/>
      <c r="P59" s="94"/>
      <c r="Q59" s="94"/>
    </row>
    <row r="60" spans="4:19">
      <c r="E60" s="94"/>
      <c r="F60" s="94"/>
      <c r="G60" s="94"/>
      <c r="H60" s="94"/>
      <c r="I60" s="94"/>
      <c r="J60" s="94"/>
      <c r="K60" s="94"/>
      <c r="L60" s="94"/>
      <c r="M60" s="94"/>
      <c r="N60" s="94"/>
      <c r="O60" s="94"/>
      <c r="P60" s="94"/>
      <c r="Q60" s="94"/>
    </row>
    <row r="61" spans="4:19">
      <c r="E61" s="94"/>
      <c r="F61" s="94"/>
      <c r="G61" s="94"/>
      <c r="H61" s="94"/>
      <c r="I61" s="94"/>
      <c r="J61" s="94"/>
      <c r="K61" s="94"/>
      <c r="L61" s="94"/>
      <c r="M61" s="94"/>
      <c r="N61" s="94"/>
      <c r="O61" s="94"/>
      <c r="P61" s="94"/>
      <c r="Q61" s="94"/>
    </row>
    <row r="62" spans="4:19">
      <c r="E62" s="94"/>
      <c r="F62" s="94"/>
      <c r="G62" s="94"/>
      <c r="H62" s="94"/>
      <c r="I62" s="94"/>
      <c r="J62" s="94"/>
      <c r="K62" s="94"/>
      <c r="L62" s="94"/>
      <c r="M62" s="94"/>
      <c r="N62" s="94"/>
      <c r="O62" s="94"/>
      <c r="P62" s="94"/>
      <c r="Q62" s="94"/>
    </row>
    <row r="63" spans="4:19">
      <c r="E63" s="94"/>
      <c r="F63" s="94"/>
      <c r="G63" s="94"/>
      <c r="H63" s="94"/>
      <c r="I63" s="94"/>
      <c r="J63" s="94"/>
      <c r="K63" s="94"/>
      <c r="L63" s="94"/>
      <c r="M63" s="94"/>
      <c r="N63" s="94"/>
      <c r="O63" s="94"/>
      <c r="P63" s="94"/>
      <c r="Q63" s="94"/>
    </row>
    <row r="64" spans="4:19">
      <c r="E64" s="94"/>
      <c r="F64" s="94"/>
      <c r="G64" s="94"/>
      <c r="H64" s="94"/>
      <c r="I64" s="94"/>
      <c r="J64" s="94"/>
      <c r="K64" s="94"/>
      <c r="L64" s="94"/>
      <c r="M64" s="94"/>
      <c r="N64" s="94"/>
      <c r="O64" s="94"/>
      <c r="P64" s="94"/>
      <c r="Q64" s="94"/>
    </row>
    <row r="65" spans="5:17">
      <c r="E65" s="94"/>
      <c r="F65" s="94"/>
      <c r="G65" s="94"/>
      <c r="H65" s="94"/>
      <c r="I65" s="94"/>
      <c r="J65" s="94"/>
      <c r="K65" s="94"/>
      <c r="L65" s="94"/>
      <c r="M65" s="94"/>
      <c r="N65" s="94"/>
      <c r="O65" s="94"/>
      <c r="P65" s="94"/>
      <c r="Q65" s="94"/>
    </row>
    <row r="66" spans="5:17">
      <c r="E66" s="94"/>
      <c r="F66" s="94"/>
      <c r="G66" s="94"/>
      <c r="H66" s="94"/>
      <c r="I66" s="94"/>
      <c r="J66" s="94"/>
      <c r="K66" s="94"/>
      <c r="L66" s="94"/>
      <c r="M66" s="94"/>
      <c r="N66" s="94"/>
      <c r="O66" s="94"/>
      <c r="P66" s="94"/>
      <c r="Q66" s="94"/>
    </row>
    <row r="67" spans="5:17">
      <c r="E67" s="94"/>
      <c r="F67" s="94"/>
      <c r="G67" s="94"/>
      <c r="H67" s="94"/>
      <c r="I67" s="94"/>
      <c r="J67" s="94"/>
      <c r="K67" s="94"/>
      <c r="L67" s="94"/>
      <c r="M67" s="94"/>
      <c r="N67" s="94"/>
      <c r="O67" s="94"/>
      <c r="P67" s="94"/>
      <c r="Q67" s="94"/>
    </row>
    <row r="68" spans="5:17">
      <c r="E68" s="94"/>
      <c r="F68" s="94"/>
      <c r="G68" s="94"/>
      <c r="H68" s="94"/>
      <c r="I68" s="94"/>
      <c r="J68" s="94"/>
      <c r="K68" s="94"/>
      <c r="L68" s="94"/>
      <c r="M68" s="94"/>
      <c r="N68" s="94"/>
      <c r="O68" s="94"/>
      <c r="P68" s="94"/>
      <c r="Q68" s="94"/>
    </row>
    <row r="69" spans="5:17">
      <c r="E69" s="94"/>
      <c r="F69" s="94"/>
      <c r="G69" s="94"/>
      <c r="H69" s="94"/>
      <c r="I69" s="94"/>
      <c r="J69" s="94"/>
      <c r="K69" s="94"/>
      <c r="L69" s="94"/>
      <c r="M69" s="94"/>
      <c r="N69" s="94"/>
      <c r="O69" s="94"/>
      <c r="P69" s="94"/>
      <c r="Q69" s="94"/>
    </row>
    <row r="70" spans="5:17">
      <c r="E70" s="94"/>
      <c r="F70" s="94"/>
      <c r="G70" s="94"/>
      <c r="H70" s="94"/>
      <c r="I70" s="94"/>
      <c r="J70" s="94"/>
      <c r="K70" s="94"/>
      <c r="L70" s="94"/>
      <c r="M70" s="94"/>
      <c r="N70" s="94"/>
      <c r="O70" s="94"/>
      <c r="P70" s="94"/>
      <c r="Q70" s="94"/>
    </row>
    <row r="71" spans="5:17">
      <c r="E71" s="94"/>
      <c r="F71" s="94"/>
      <c r="G71" s="94"/>
      <c r="H71" s="94"/>
      <c r="I71" s="94"/>
      <c r="J71" s="94"/>
      <c r="K71" s="94"/>
      <c r="L71" s="94"/>
      <c r="M71" s="94"/>
      <c r="N71" s="94"/>
      <c r="O71" s="94"/>
      <c r="P71" s="94"/>
      <c r="Q71" s="94"/>
    </row>
    <row r="72" spans="5:17">
      <c r="E72" s="94"/>
      <c r="F72" s="94"/>
      <c r="G72" s="94"/>
      <c r="H72" s="94"/>
      <c r="I72" s="94"/>
      <c r="J72" s="94"/>
      <c r="K72" s="94"/>
      <c r="L72" s="94"/>
      <c r="M72" s="94"/>
      <c r="N72" s="94"/>
      <c r="O72" s="94"/>
      <c r="P72" s="94"/>
      <c r="Q72" s="94"/>
    </row>
    <row r="73" spans="5:17">
      <c r="E73" s="94"/>
      <c r="F73" s="94"/>
      <c r="G73" s="94"/>
      <c r="H73" s="94"/>
      <c r="I73" s="94"/>
      <c r="J73" s="94"/>
      <c r="K73" s="94"/>
      <c r="L73" s="94"/>
      <c r="M73" s="94"/>
      <c r="N73" s="94"/>
      <c r="O73" s="94"/>
      <c r="P73" s="94"/>
      <c r="Q73" s="94"/>
    </row>
    <row r="74" spans="5:17">
      <c r="E74" s="94"/>
      <c r="F74" s="94"/>
      <c r="G74" s="94"/>
      <c r="H74" s="94"/>
      <c r="I74" s="94"/>
      <c r="J74" s="94"/>
      <c r="K74" s="94"/>
      <c r="L74" s="94"/>
      <c r="M74" s="94"/>
      <c r="N74" s="94"/>
      <c r="O74" s="94"/>
      <c r="P74" s="94"/>
      <c r="Q74" s="94"/>
    </row>
    <row r="75" spans="5:17">
      <c r="E75" s="94"/>
      <c r="F75" s="94"/>
      <c r="G75" s="94"/>
      <c r="H75" s="94"/>
      <c r="I75" s="94"/>
      <c r="J75" s="94"/>
      <c r="K75" s="94"/>
      <c r="L75" s="94"/>
      <c r="M75" s="94"/>
      <c r="N75" s="94"/>
      <c r="O75" s="94"/>
      <c r="P75" s="94"/>
      <c r="Q75" s="94"/>
    </row>
    <row r="76" spans="5:17">
      <c r="E76" s="94"/>
      <c r="F76" s="94"/>
      <c r="G76" s="94"/>
      <c r="H76" s="94"/>
      <c r="I76" s="94"/>
      <c r="J76" s="94"/>
      <c r="K76" s="94"/>
      <c r="L76" s="94"/>
      <c r="M76" s="94"/>
      <c r="N76" s="94"/>
      <c r="O76" s="94"/>
      <c r="P76" s="94"/>
      <c r="Q76" s="94"/>
    </row>
    <row r="77" spans="5:17">
      <c r="E77" s="94"/>
      <c r="F77" s="94"/>
      <c r="G77" s="94"/>
      <c r="H77" s="94"/>
      <c r="I77" s="94"/>
      <c r="J77" s="94"/>
      <c r="K77" s="94"/>
      <c r="L77" s="94"/>
      <c r="M77" s="94"/>
      <c r="N77" s="94"/>
      <c r="O77" s="94"/>
      <c r="P77" s="94"/>
      <c r="Q77" s="94"/>
    </row>
    <row r="78" spans="5:17">
      <c r="E78" s="94"/>
      <c r="F78" s="94"/>
      <c r="G78" s="94"/>
      <c r="H78" s="94"/>
      <c r="I78" s="94"/>
      <c r="J78" s="94"/>
      <c r="K78" s="94"/>
      <c r="L78" s="94"/>
      <c r="M78" s="94"/>
      <c r="N78" s="94"/>
      <c r="O78" s="94"/>
      <c r="P78" s="94"/>
      <c r="Q78" s="94"/>
    </row>
    <row r="79" spans="5:17">
      <c r="E79" s="94"/>
      <c r="F79" s="94"/>
      <c r="G79" s="94"/>
      <c r="H79" s="94"/>
      <c r="I79" s="94"/>
      <c r="J79" s="94"/>
      <c r="K79" s="94"/>
      <c r="L79" s="94"/>
      <c r="M79" s="94"/>
      <c r="N79" s="94"/>
      <c r="O79" s="94"/>
      <c r="P79" s="94"/>
      <c r="Q79" s="94"/>
    </row>
    <row r="80" spans="5:17">
      <c r="E80" s="94"/>
      <c r="F80" s="94"/>
      <c r="G80" s="94"/>
      <c r="H80" s="94"/>
      <c r="I80" s="94"/>
      <c r="J80" s="94"/>
      <c r="K80" s="94"/>
      <c r="L80" s="94"/>
      <c r="M80" s="94"/>
      <c r="N80" s="94"/>
      <c r="O80" s="94"/>
      <c r="P80" s="94"/>
      <c r="Q80" s="94"/>
    </row>
    <row r="81" spans="5:17">
      <c r="E81" s="94"/>
      <c r="F81" s="94"/>
      <c r="G81" s="94"/>
      <c r="H81" s="94"/>
      <c r="I81" s="94"/>
      <c r="J81" s="94"/>
      <c r="K81" s="94"/>
      <c r="L81" s="94"/>
      <c r="M81" s="94"/>
      <c r="N81" s="94"/>
      <c r="O81" s="94"/>
      <c r="P81" s="94"/>
      <c r="Q81" s="94"/>
    </row>
    <row r="82" spans="5:17">
      <c r="E82" s="94"/>
      <c r="F82" s="94"/>
      <c r="G82" s="94"/>
      <c r="H82" s="94"/>
      <c r="I82" s="94"/>
      <c r="J82" s="94"/>
      <c r="K82" s="94"/>
      <c r="L82" s="94"/>
      <c r="M82" s="94"/>
      <c r="N82" s="94"/>
      <c r="O82" s="94"/>
      <c r="P82" s="94"/>
      <c r="Q82" s="94"/>
    </row>
    <row r="83" spans="5:17">
      <c r="E83" s="94"/>
      <c r="F83" s="94"/>
      <c r="G83" s="94"/>
      <c r="H83" s="94"/>
      <c r="I83" s="94"/>
      <c r="J83" s="94"/>
      <c r="K83" s="94"/>
      <c r="L83" s="94"/>
      <c r="M83" s="94"/>
      <c r="N83" s="94"/>
      <c r="O83" s="94"/>
      <c r="P83" s="94"/>
      <c r="Q83" s="94"/>
    </row>
    <row r="84" spans="5:17">
      <c r="E84" s="94"/>
      <c r="F84" s="94"/>
      <c r="G84" s="94"/>
      <c r="H84" s="94"/>
      <c r="I84" s="94"/>
      <c r="J84" s="94"/>
      <c r="K84" s="94"/>
      <c r="L84" s="94"/>
      <c r="M84" s="94"/>
      <c r="N84" s="94"/>
      <c r="O84" s="94"/>
      <c r="P84" s="94"/>
      <c r="Q84" s="94"/>
    </row>
    <row r="85" spans="5:17">
      <c r="E85" s="94"/>
      <c r="F85" s="94"/>
      <c r="G85" s="94"/>
      <c r="H85" s="94"/>
      <c r="I85" s="94"/>
      <c r="J85" s="94"/>
      <c r="K85" s="94"/>
      <c r="L85" s="94"/>
      <c r="M85" s="94"/>
      <c r="N85" s="94"/>
      <c r="O85" s="94"/>
      <c r="P85" s="94"/>
      <c r="Q85" s="94"/>
    </row>
    <row r="86" spans="5:17">
      <c r="E86" s="94"/>
      <c r="F86" s="94"/>
      <c r="G86" s="94"/>
      <c r="H86" s="94"/>
      <c r="I86" s="94"/>
      <c r="J86" s="94"/>
      <c r="K86" s="94"/>
      <c r="L86" s="94"/>
      <c r="M86" s="94"/>
      <c r="N86" s="94"/>
      <c r="O86" s="94"/>
      <c r="P86" s="94"/>
      <c r="Q86" s="94"/>
    </row>
    <row r="87" spans="5:17">
      <c r="E87" s="94"/>
      <c r="F87" s="94"/>
      <c r="G87" s="94"/>
      <c r="H87" s="94"/>
      <c r="I87" s="94"/>
      <c r="J87" s="94"/>
      <c r="K87" s="94"/>
      <c r="L87" s="94"/>
      <c r="M87" s="94"/>
      <c r="N87" s="94"/>
      <c r="O87" s="94"/>
      <c r="P87" s="94"/>
      <c r="Q87" s="94"/>
    </row>
    <row r="88" spans="5:17">
      <c r="E88" s="94"/>
      <c r="F88" s="94"/>
      <c r="G88" s="94"/>
      <c r="H88" s="94"/>
      <c r="I88" s="94"/>
      <c r="J88" s="94"/>
      <c r="K88" s="94"/>
      <c r="L88" s="94"/>
      <c r="M88" s="94"/>
      <c r="N88" s="94"/>
      <c r="O88" s="94"/>
      <c r="P88" s="94"/>
      <c r="Q88" s="94"/>
    </row>
    <row r="89" spans="5:17">
      <c r="E89" s="94"/>
      <c r="F89" s="94"/>
      <c r="G89" s="94"/>
      <c r="H89" s="94"/>
      <c r="I89" s="94"/>
      <c r="J89" s="94"/>
      <c r="K89" s="94"/>
      <c r="L89" s="94"/>
      <c r="M89" s="94"/>
      <c r="N89" s="94"/>
      <c r="O89" s="94"/>
      <c r="P89" s="94"/>
      <c r="Q89" s="94"/>
    </row>
    <row r="90" spans="5:17">
      <c r="E90" s="94"/>
      <c r="F90" s="94"/>
      <c r="G90" s="94"/>
      <c r="H90" s="94"/>
      <c r="I90" s="94"/>
      <c r="J90" s="94"/>
      <c r="K90" s="94"/>
      <c r="L90" s="94"/>
      <c r="M90" s="94"/>
      <c r="N90" s="94"/>
      <c r="O90" s="94"/>
      <c r="P90" s="94"/>
      <c r="Q90" s="94"/>
    </row>
    <row r="91" spans="5:17">
      <c r="E91" s="94"/>
      <c r="F91" s="94"/>
      <c r="G91" s="94"/>
      <c r="H91" s="94"/>
      <c r="I91" s="94"/>
      <c r="J91" s="94"/>
      <c r="K91" s="94"/>
      <c r="L91" s="94"/>
      <c r="M91" s="94"/>
      <c r="N91" s="94"/>
      <c r="O91" s="94"/>
      <c r="P91" s="94"/>
      <c r="Q91" s="94"/>
    </row>
    <row r="92" spans="5:17">
      <c r="E92" s="94"/>
      <c r="F92" s="94"/>
      <c r="G92" s="94"/>
      <c r="H92" s="94"/>
      <c r="I92" s="94"/>
      <c r="J92" s="94"/>
      <c r="K92" s="94"/>
      <c r="L92" s="94"/>
      <c r="M92" s="94"/>
      <c r="N92" s="94"/>
      <c r="O92" s="94"/>
      <c r="P92" s="94"/>
      <c r="Q92" s="94"/>
    </row>
    <row r="93" spans="5:17">
      <c r="E93" s="94"/>
      <c r="F93" s="94"/>
      <c r="G93" s="94"/>
      <c r="H93" s="94"/>
      <c r="I93" s="94"/>
      <c r="J93" s="94"/>
      <c r="K93" s="94"/>
      <c r="L93" s="94"/>
      <c r="M93" s="94"/>
      <c r="N93" s="94"/>
      <c r="O93" s="94"/>
      <c r="P93" s="94"/>
      <c r="Q93" s="94"/>
    </row>
    <row r="94" spans="5:17">
      <c r="E94" s="94"/>
      <c r="F94" s="94"/>
      <c r="G94" s="94"/>
      <c r="H94" s="94"/>
      <c r="I94" s="94"/>
      <c r="J94" s="94"/>
      <c r="K94" s="94"/>
      <c r="L94" s="94"/>
      <c r="M94" s="94"/>
      <c r="N94" s="94"/>
      <c r="O94" s="94"/>
      <c r="P94" s="94"/>
      <c r="Q94" s="94"/>
    </row>
    <row r="95" spans="5:17">
      <c r="E95" s="94"/>
      <c r="F95" s="94"/>
      <c r="G95" s="94"/>
      <c r="H95" s="94"/>
      <c r="I95" s="94"/>
      <c r="J95" s="94"/>
      <c r="K95" s="94"/>
      <c r="L95" s="94"/>
      <c r="M95" s="94"/>
      <c r="N95" s="94"/>
      <c r="O95" s="94"/>
      <c r="P95" s="94"/>
      <c r="Q95" s="94"/>
    </row>
    <row r="96" spans="5:17">
      <c r="E96" s="94"/>
      <c r="F96" s="94"/>
      <c r="G96" s="94"/>
      <c r="H96" s="94"/>
      <c r="I96" s="94"/>
      <c r="J96" s="94"/>
      <c r="K96" s="94"/>
      <c r="L96" s="94"/>
      <c r="M96" s="94"/>
      <c r="N96" s="94"/>
      <c r="O96" s="94"/>
      <c r="P96" s="94"/>
      <c r="Q96" s="94"/>
    </row>
    <row r="97" spans="5:17">
      <c r="E97" s="94"/>
      <c r="F97" s="94"/>
      <c r="G97" s="94"/>
      <c r="H97" s="94"/>
      <c r="I97" s="94"/>
      <c r="J97" s="94"/>
      <c r="K97" s="94"/>
      <c r="L97" s="94"/>
      <c r="M97" s="94"/>
      <c r="N97" s="94"/>
      <c r="O97" s="94"/>
      <c r="P97" s="94"/>
      <c r="Q97" s="94"/>
    </row>
    <row r="98" spans="5:17">
      <c r="E98" s="94"/>
      <c r="F98" s="94"/>
      <c r="G98" s="94"/>
      <c r="H98" s="94"/>
      <c r="I98" s="94"/>
      <c r="J98" s="94"/>
      <c r="K98" s="94"/>
      <c r="L98" s="94"/>
      <c r="M98" s="94"/>
      <c r="N98" s="94"/>
      <c r="O98" s="94"/>
      <c r="P98" s="94"/>
      <c r="Q98" s="94"/>
    </row>
    <row r="99" spans="5:17">
      <c r="E99" s="94"/>
      <c r="F99" s="94"/>
      <c r="G99" s="94"/>
      <c r="H99" s="94"/>
      <c r="I99" s="94"/>
      <c r="J99" s="94"/>
      <c r="K99" s="94"/>
      <c r="L99" s="94"/>
      <c r="M99" s="94"/>
      <c r="N99" s="94"/>
      <c r="O99" s="94"/>
      <c r="P99" s="94"/>
      <c r="Q99" s="94"/>
    </row>
    <row r="100" spans="5:17">
      <c r="E100" s="94"/>
      <c r="F100" s="94"/>
      <c r="G100" s="94"/>
      <c r="H100" s="94"/>
      <c r="I100" s="94"/>
      <c r="J100" s="94"/>
      <c r="K100" s="94"/>
      <c r="L100" s="94"/>
      <c r="M100" s="94"/>
      <c r="N100" s="94"/>
      <c r="O100" s="94"/>
      <c r="P100" s="94"/>
      <c r="Q100" s="94"/>
    </row>
    <row r="101" spans="5:17">
      <c r="E101" s="94"/>
      <c r="F101" s="94"/>
      <c r="G101" s="94"/>
      <c r="H101" s="94"/>
      <c r="I101" s="94"/>
      <c r="J101" s="94"/>
      <c r="K101" s="94"/>
      <c r="L101" s="94"/>
      <c r="M101" s="94"/>
      <c r="N101" s="94"/>
      <c r="O101" s="94"/>
      <c r="P101" s="94"/>
      <c r="Q101" s="94"/>
    </row>
  </sheetData>
  <mergeCells count="8">
    <mergeCell ref="P5:Q5"/>
    <mergeCell ref="N53:P53"/>
    <mergeCell ref="D54:F54"/>
    <mergeCell ref="D53:F53"/>
    <mergeCell ref="N54:P54"/>
    <mergeCell ref="I54:L54"/>
    <mergeCell ref="I53:L53"/>
    <mergeCell ref="P9:Q9"/>
  </mergeCells>
  <phoneticPr fontId="0" type="noConversion"/>
  <printOptions horizontalCentered="1" verticalCentered="1"/>
  <pageMargins left="0.39370078740157483" right="0.27559055118110237" top="0.59055118110236227" bottom="0.39370078740157483" header="0" footer="0"/>
  <pageSetup scale="50"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E3:T102"/>
  <sheetViews>
    <sheetView showGridLines="0" view="pageBreakPreview" zoomScale="70" zoomScaleSheetLayoutView="70" workbookViewId="0">
      <selection activeCell="N38" sqref="N38"/>
    </sheetView>
  </sheetViews>
  <sheetFormatPr baseColWidth="10" defaultRowHeight="12.75"/>
  <cols>
    <col min="1" max="4" width="3" style="164" customWidth="1"/>
    <col min="5" max="5" width="42.7109375" style="164" customWidth="1"/>
    <col min="6" max="6" width="17.7109375" style="164" bestFit="1" customWidth="1"/>
    <col min="7" max="7" width="16.5703125" style="164" customWidth="1"/>
    <col min="8" max="9" width="16.42578125" style="164" bestFit="1" customWidth="1"/>
    <col min="10" max="10" width="16.7109375" style="164" customWidth="1"/>
    <col min="11" max="12" width="17.7109375" style="164" bestFit="1" customWidth="1"/>
    <col min="13" max="15" width="16.42578125" style="164" bestFit="1" customWidth="1"/>
    <col min="16" max="16" width="16.28515625" style="164" customWidth="1"/>
    <col min="17" max="17" width="16.42578125" style="164" bestFit="1" customWidth="1"/>
    <col min="18" max="18" width="19.28515625" style="164" customWidth="1"/>
    <col min="19" max="19" width="17.140625" style="164" customWidth="1"/>
    <col min="20" max="16384" width="11.42578125" style="164"/>
  </cols>
  <sheetData>
    <row r="3" spans="5:20" s="161" customFormat="1" ht="36" customHeight="1">
      <c r="E3" s="159"/>
      <c r="F3" s="160"/>
      <c r="G3" s="160"/>
      <c r="H3" s="160"/>
      <c r="I3" s="160"/>
      <c r="J3" s="160"/>
      <c r="K3" s="160"/>
      <c r="L3" s="160"/>
      <c r="M3" s="160"/>
      <c r="N3" s="160"/>
      <c r="O3" s="160"/>
    </row>
    <row r="4" spans="5:20" s="161" customFormat="1" ht="41.25" customHeight="1">
      <c r="E4" s="228" t="s">
        <v>134</v>
      </c>
      <c r="F4" s="160"/>
      <c r="G4" s="162"/>
      <c r="H4" s="160"/>
      <c r="I4" s="160"/>
      <c r="J4" s="160"/>
      <c r="K4" s="160"/>
      <c r="L4" s="160"/>
      <c r="M4" s="160"/>
      <c r="N4" s="160"/>
      <c r="O4" s="160"/>
    </row>
    <row r="5" spans="5:20" s="161" customFormat="1" ht="19.5">
      <c r="E5" s="227" t="s">
        <v>113</v>
      </c>
      <c r="F5" s="160"/>
      <c r="G5" s="160"/>
      <c r="H5" s="160"/>
      <c r="I5" s="160"/>
      <c r="J5" s="160"/>
      <c r="K5" s="160"/>
      <c r="L5" s="160"/>
      <c r="M5" s="160"/>
      <c r="N5" s="160"/>
      <c r="O5" s="160"/>
      <c r="P5" s="342" t="s">
        <v>66</v>
      </c>
      <c r="Q5" s="342"/>
      <c r="R5" s="342"/>
    </row>
    <row r="6" spans="5:20" s="161" customFormat="1" ht="19.5">
      <c r="E6" s="227" t="s">
        <v>76</v>
      </c>
      <c r="F6" s="160"/>
      <c r="G6" s="160"/>
      <c r="H6" s="160"/>
      <c r="I6" s="160"/>
      <c r="J6" s="160"/>
      <c r="K6" s="160"/>
      <c r="L6" s="160"/>
      <c r="M6" s="160"/>
      <c r="N6" s="160"/>
      <c r="O6" s="160"/>
      <c r="P6" s="342"/>
      <c r="Q6" s="342"/>
      <c r="R6" s="342"/>
    </row>
    <row r="7" spans="5:20" ht="15.75" customHeight="1">
      <c r="E7" s="227" t="s">
        <v>77</v>
      </c>
      <c r="F7" s="163"/>
      <c r="G7" s="163"/>
      <c r="H7" s="163"/>
      <c r="I7" s="163"/>
      <c r="J7" s="163"/>
      <c r="K7" s="163"/>
      <c r="L7" s="163"/>
      <c r="M7" s="163"/>
      <c r="N7" s="163"/>
      <c r="O7" s="163"/>
      <c r="P7" s="163"/>
      <c r="Q7" s="163"/>
      <c r="R7" s="163"/>
    </row>
    <row r="8" spans="5:20" ht="15.75" customHeight="1">
      <c r="E8" s="227" t="s">
        <v>78</v>
      </c>
      <c r="F8" s="163"/>
      <c r="G8" s="163"/>
      <c r="H8" s="163"/>
      <c r="I8" s="163"/>
      <c r="J8" s="163"/>
      <c r="K8" s="163"/>
      <c r="L8" s="163"/>
      <c r="M8" s="163"/>
      <c r="N8" s="163"/>
      <c r="O8" s="163"/>
      <c r="P8" s="163"/>
      <c r="Q8" s="163"/>
      <c r="R8" s="163"/>
    </row>
    <row r="9" spans="5:20" ht="6" customHeight="1" thickBot="1">
      <c r="E9" s="165"/>
      <c r="F9" s="163"/>
      <c r="G9" s="163"/>
      <c r="H9" s="163"/>
      <c r="I9" s="163"/>
      <c r="J9" s="163"/>
      <c r="K9" s="163"/>
      <c r="L9" s="163"/>
      <c r="M9" s="163"/>
      <c r="N9" s="163"/>
      <c r="O9" s="163"/>
      <c r="P9" s="163"/>
      <c r="Q9" s="163"/>
      <c r="R9" s="163"/>
    </row>
    <row r="10" spans="5:20" s="166" customFormat="1" ht="29.25" customHeight="1" thickTop="1" thickBot="1">
      <c r="E10" s="229" t="s">
        <v>60</v>
      </c>
      <c r="F10" s="229" t="s">
        <v>0</v>
      </c>
      <c r="G10" s="229" t="s">
        <v>1</v>
      </c>
      <c r="H10" s="229" t="s">
        <v>2</v>
      </c>
      <c r="I10" s="229" t="s">
        <v>3</v>
      </c>
      <c r="J10" s="229" t="s">
        <v>4</v>
      </c>
      <c r="K10" s="229" t="s">
        <v>5</v>
      </c>
      <c r="L10" s="229" t="s">
        <v>6</v>
      </c>
      <c r="M10" s="229" t="s">
        <v>7</v>
      </c>
      <c r="N10" s="229" t="s">
        <v>8</v>
      </c>
      <c r="O10" s="229" t="s">
        <v>9</v>
      </c>
      <c r="P10" s="229" t="s">
        <v>10</v>
      </c>
      <c r="Q10" s="229" t="s">
        <v>11</v>
      </c>
      <c r="R10" s="229" t="s">
        <v>12</v>
      </c>
    </row>
    <row r="11" spans="5:20" s="166" customFormat="1" ht="29.25" customHeight="1" thickTop="1">
      <c r="E11" s="167" t="s">
        <v>98</v>
      </c>
      <c r="F11" s="168">
        <f t="shared" ref="F11:Q11" si="0">+F12+F46</f>
        <v>5169851.63</v>
      </c>
      <c r="G11" s="168">
        <f t="shared" si="0"/>
        <v>5649100.5600000005</v>
      </c>
      <c r="H11" s="168">
        <f t="shared" si="0"/>
        <v>5510215.71</v>
      </c>
      <c r="I11" s="168">
        <f t="shared" si="0"/>
        <v>5753697.6500000004</v>
      </c>
      <c r="J11" s="168">
        <f t="shared" si="0"/>
        <v>5437168.8400000008</v>
      </c>
      <c r="K11" s="168">
        <f t="shared" si="0"/>
        <v>5958834.7000000002</v>
      </c>
      <c r="L11" s="168">
        <f t="shared" si="0"/>
        <v>6868344.6699999999</v>
      </c>
      <c r="M11" s="168">
        <f t="shared" si="0"/>
        <v>5458696.3600000003</v>
      </c>
      <c r="N11" s="168">
        <f t="shared" si="0"/>
        <v>5217615.2699999996</v>
      </c>
      <c r="O11" s="168">
        <f t="shared" si="0"/>
        <v>0</v>
      </c>
      <c r="P11" s="168">
        <f t="shared" si="0"/>
        <v>0</v>
      </c>
      <c r="Q11" s="168">
        <f t="shared" si="0"/>
        <v>0</v>
      </c>
      <c r="R11" s="168">
        <f>SUM(F11:Q11)</f>
        <v>51023525.390000001</v>
      </c>
      <c r="S11" s="169">
        <f>+R11-'SPF-A01'!V15</f>
        <v>0</v>
      </c>
    </row>
    <row r="12" spans="5:20" s="166" customFormat="1" ht="29.25" customHeight="1">
      <c r="E12" s="170" t="s">
        <v>90</v>
      </c>
      <c r="F12" s="171">
        <f t="shared" ref="F12:Q12" si="1">+F13+F36+F43</f>
        <v>5169851.63</v>
      </c>
      <c r="G12" s="171">
        <f t="shared" si="1"/>
        <v>5649100.5600000005</v>
      </c>
      <c r="H12" s="171">
        <f t="shared" si="1"/>
        <v>5510215.71</v>
      </c>
      <c r="I12" s="171">
        <f t="shared" si="1"/>
        <v>5753697.6500000004</v>
      </c>
      <c r="J12" s="171">
        <f t="shared" si="1"/>
        <v>5437168.8400000008</v>
      </c>
      <c r="K12" s="171">
        <f t="shared" si="1"/>
        <v>5958834.7000000002</v>
      </c>
      <c r="L12" s="171">
        <f t="shared" si="1"/>
        <v>6868344.6699999999</v>
      </c>
      <c r="M12" s="171">
        <f t="shared" si="1"/>
        <v>5458696.3600000003</v>
      </c>
      <c r="N12" s="171">
        <f t="shared" si="1"/>
        <v>5217615.2699999996</v>
      </c>
      <c r="O12" s="171">
        <f t="shared" si="1"/>
        <v>0</v>
      </c>
      <c r="P12" s="171">
        <f t="shared" si="1"/>
        <v>0</v>
      </c>
      <c r="Q12" s="171">
        <f t="shared" si="1"/>
        <v>0</v>
      </c>
      <c r="R12" s="171">
        <f>SUM(F12:Q12)</f>
        <v>51023525.390000001</v>
      </c>
    </row>
    <row r="13" spans="5:20" s="175" customFormat="1" ht="25.5" customHeight="1">
      <c r="E13" s="172" t="s">
        <v>91</v>
      </c>
      <c r="F13" s="173">
        <f t="shared" ref="F13:Q13" si="2">F15+F17+F23+F25+F28</f>
        <v>5169851.63</v>
      </c>
      <c r="G13" s="173">
        <f t="shared" si="2"/>
        <v>4815768.5600000005</v>
      </c>
      <c r="H13" s="173">
        <f t="shared" si="2"/>
        <v>5093548.71</v>
      </c>
      <c r="I13" s="173">
        <f t="shared" si="2"/>
        <v>5337030.6500000004</v>
      </c>
      <c r="J13" s="173">
        <f t="shared" si="2"/>
        <v>5020501.8400000008</v>
      </c>
      <c r="K13" s="173">
        <f t="shared" si="2"/>
        <v>5542167.7000000002</v>
      </c>
      <c r="L13" s="173">
        <f t="shared" si="2"/>
        <v>6451677.6699999999</v>
      </c>
      <c r="M13" s="173">
        <f t="shared" si="2"/>
        <v>5042029.3600000003</v>
      </c>
      <c r="N13" s="173">
        <f t="shared" si="2"/>
        <v>4800948.2699999996</v>
      </c>
      <c r="O13" s="173">
        <f t="shared" si="2"/>
        <v>0</v>
      </c>
      <c r="P13" s="173">
        <f t="shared" si="2"/>
        <v>0</v>
      </c>
      <c r="Q13" s="173">
        <f t="shared" si="2"/>
        <v>0</v>
      </c>
      <c r="R13" s="173">
        <f>SUM(F13:Q13)</f>
        <v>47273524.390000001</v>
      </c>
      <c r="S13" s="174"/>
      <c r="T13" s="174"/>
    </row>
    <row r="14" spans="5:20" s="175" customFormat="1" ht="25.5" customHeight="1">
      <c r="E14" s="176"/>
      <c r="F14" s="173"/>
      <c r="G14" s="173"/>
      <c r="H14" s="173"/>
      <c r="I14" s="173"/>
      <c r="J14" s="173"/>
      <c r="K14" s="173"/>
      <c r="L14" s="173"/>
      <c r="M14" s="173"/>
      <c r="N14" s="173"/>
      <c r="O14" s="173"/>
      <c r="P14" s="173"/>
      <c r="Q14" s="173"/>
      <c r="R14" s="173"/>
      <c r="S14" s="174"/>
      <c r="T14" s="174"/>
    </row>
    <row r="15" spans="5:20" s="175" customFormat="1" ht="20.100000000000001" customHeight="1">
      <c r="E15" s="176" t="s">
        <v>14</v>
      </c>
      <c r="F15" s="177"/>
      <c r="G15" s="177"/>
      <c r="H15" s="177"/>
      <c r="I15" s="177"/>
      <c r="J15" s="177"/>
      <c r="K15" s="177"/>
      <c r="L15" s="177"/>
      <c r="M15" s="177"/>
      <c r="N15" s="177"/>
      <c r="O15" s="177"/>
      <c r="P15" s="177"/>
      <c r="Q15" s="177"/>
      <c r="R15" s="173"/>
      <c r="S15" s="166"/>
      <c r="T15" s="166"/>
    </row>
    <row r="16" spans="5:20" s="175" customFormat="1" ht="20.100000000000001" customHeight="1">
      <c r="E16" s="176"/>
      <c r="F16" s="177"/>
      <c r="G16" s="177"/>
      <c r="H16" s="177"/>
      <c r="I16" s="177"/>
      <c r="J16" s="177"/>
      <c r="K16" s="177"/>
      <c r="L16" s="177"/>
      <c r="M16" s="177"/>
      <c r="N16" s="177"/>
      <c r="O16" s="177"/>
      <c r="P16" s="177"/>
      <c r="Q16" s="177"/>
      <c r="R16" s="173"/>
      <c r="S16" s="166"/>
      <c r="T16" s="166"/>
    </row>
    <row r="17" spans="5:20" s="175" customFormat="1" ht="20.100000000000001" customHeight="1">
      <c r="E17" s="176" t="s">
        <v>15</v>
      </c>
      <c r="F17" s="173">
        <f t="shared" ref="F17:R17" si="3">SUM(F18:F21)</f>
        <v>5139236.1100000003</v>
      </c>
      <c r="G17" s="173">
        <f t="shared" si="3"/>
        <v>4788221.08</v>
      </c>
      <c r="H17" s="173">
        <f t="shared" si="3"/>
        <v>4178434.34</v>
      </c>
      <c r="I17" s="173">
        <f t="shared" si="3"/>
        <v>4423021.7700000005</v>
      </c>
      <c r="J17" s="173">
        <f t="shared" si="3"/>
        <v>4900269.6900000004</v>
      </c>
      <c r="K17" s="173">
        <f t="shared" si="3"/>
        <v>4322112.29</v>
      </c>
      <c r="L17" s="173">
        <f t="shared" si="3"/>
        <v>4256668.8</v>
      </c>
      <c r="M17" s="173">
        <f t="shared" si="3"/>
        <v>4971655.87</v>
      </c>
      <c r="N17" s="173">
        <f t="shared" si="3"/>
        <v>4064811.81</v>
      </c>
      <c r="O17" s="173">
        <f t="shared" si="3"/>
        <v>0</v>
      </c>
      <c r="P17" s="173">
        <f t="shared" si="3"/>
        <v>0</v>
      </c>
      <c r="Q17" s="173">
        <f t="shared" si="3"/>
        <v>0</v>
      </c>
      <c r="R17" s="178">
        <f t="shared" si="3"/>
        <v>41044431.759999998</v>
      </c>
      <c r="S17" s="166"/>
      <c r="T17" s="166"/>
    </row>
    <row r="18" spans="5:20" s="175" customFormat="1" ht="20.100000000000001" customHeight="1">
      <c r="E18" s="179" t="s">
        <v>106</v>
      </c>
      <c r="F18" s="177">
        <v>170444.75</v>
      </c>
      <c r="G18" s="177">
        <v>137751.63</v>
      </c>
      <c r="H18" s="177">
        <v>158610.81</v>
      </c>
      <c r="I18" s="177">
        <v>150433.84</v>
      </c>
      <c r="J18" s="177">
        <v>144822.71</v>
      </c>
      <c r="K18" s="177">
        <v>147012.01999999999</v>
      </c>
      <c r="L18" s="177">
        <v>133991.22</v>
      </c>
      <c r="M18" s="177">
        <v>124126.19</v>
      </c>
      <c r="N18" s="177">
        <v>131589.97</v>
      </c>
      <c r="O18" s="177"/>
      <c r="P18" s="177"/>
      <c r="Q18" s="177"/>
      <c r="R18" s="178">
        <f>SUM(F18:Q18)</f>
        <v>1298783.1399999999</v>
      </c>
      <c r="S18" s="166"/>
      <c r="T18" s="166"/>
    </row>
    <row r="19" spans="5:20" s="175" customFormat="1" ht="20.100000000000001" customHeight="1">
      <c r="E19" s="179" t="s">
        <v>107</v>
      </c>
      <c r="F19" s="177">
        <v>4122306.08</v>
      </c>
      <c r="G19" s="177">
        <v>4112072.45</v>
      </c>
      <c r="H19" s="177">
        <v>3474934.72</v>
      </c>
      <c r="I19" s="177">
        <v>3423329.22</v>
      </c>
      <c r="J19" s="177">
        <v>3941777.87</v>
      </c>
      <c r="K19" s="177">
        <v>3538487.54</v>
      </c>
      <c r="L19" s="177">
        <v>3500192.69</v>
      </c>
      <c r="M19" s="177">
        <v>4081767.71</v>
      </c>
      <c r="N19" s="177">
        <v>3311458.84</v>
      </c>
      <c r="O19" s="177"/>
      <c r="P19" s="177"/>
      <c r="Q19" s="177"/>
      <c r="R19" s="178">
        <f>SUM(F19:Q19)</f>
        <v>33506327.120000001</v>
      </c>
      <c r="S19" s="166"/>
      <c r="T19" s="166"/>
    </row>
    <row r="20" spans="5:20" s="175" customFormat="1" ht="20.100000000000001" customHeight="1">
      <c r="E20" s="179" t="s">
        <v>108</v>
      </c>
      <c r="F20" s="177">
        <v>394879.28</v>
      </c>
      <c r="G20" s="177">
        <v>96497.5</v>
      </c>
      <c r="H20" s="177">
        <v>51393.760000000002</v>
      </c>
      <c r="I20" s="177">
        <v>314882.90999999997</v>
      </c>
      <c r="J20" s="177">
        <v>341588</v>
      </c>
      <c r="K20" s="177">
        <v>186146.55</v>
      </c>
      <c r="L20" s="177">
        <v>133591.29</v>
      </c>
      <c r="M20" s="177">
        <v>285644.77</v>
      </c>
      <c r="N20" s="177">
        <v>132224.07999999999</v>
      </c>
      <c r="O20" s="177"/>
      <c r="P20" s="177"/>
      <c r="Q20" s="177"/>
      <c r="R20" s="178">
        <f>SUM(F20:Q20)</f>
        <v>1936848.1400000001</v>
      </c>
      <c r="S20" s="166"/>
      <c r="T20" s="166"/>
    </row>
    <row r="21" spans="5:20" s="175" customFormat="1" ht="20.100000000000001" customHeight="1">
      <c r="E21" s="179" t="s">
        <v>111</v>
      </c>
      <c r="F21" s="177">
        <v>451606</v>
      </c>
      <c r="G21" s="177">
        <v>441899.5</v>
      </c>
      <c r="H21" s="177">
        <v>493495.05</v>
      </c>
      <c r="I21" s="177">
        <v>534375.80000000005</v>
      </c>
      <c r="J21" s="177">
        <v>472081.11</v>
      </c>
      <c r="K21" s="177">
        <v>450466.18</v>
      </c>
      <c r="L21" s="177">
        <v>488893.6</v>
      </c>
      <c r="M21" s="177">
        <v>480117.2</v>
      </c>
      <c r="N21" s="177">
        <v>489538.92</v>
      </c>
      <c r="O21" s="177"/>
      <c r="P21" s="177"/>
      <c r="Q21" s="177"/>
      <c r="R21" s="178">
        <f>SUM(F21:Q21)</f>
        <v>4302473.3600000003</v>
      </c>
      <c r="S21" s="166"/>
      <c r="T21" s="166"/>
    </row>
    <row r="22" spans="5:20" s="175" customFormat="1" ht="20.100000000000001" customHeight="1">
      <c r="E22" s="176"/>
      <c r="F22" s="177"/>
      <c r="G22" s="177"/>
      <c r="H22" s="177"/>
      <c r="I22" s="177"/>
      <c r="J22" s="177"/>
      <c r="K22" s="177"/>
      <c r="L22" s="177"/>
      <c r="M22" s="177"/>
      <c r="N22" s="177"/>
      <c r="O22" s="177"/>
      <c r="P22" s="177"/>
      <c r="Q22" s="177"/>
      <c r="R22" s="178"/>
      <c r="S22" s="166"/>
      <c r="T22" s="166"/>
    </row>
    <row r="23" spans="5:20" s="175" customFormat="1" ht="20.100000000000001" customHeight="1">
      <c r="E23" s="180" t="s">
        <v>16</v>
      </c>
      <c r="F23" s="177"/>
      <c r="G23" s="177"/>
      <c r="H23" s="177"/>
      <c r="I23" s="177"/>
      <c r="J23" s="177"/>
      <c r="K23" s="177"/>
      <c r="L23" s="177"/>
      <c r="M23" s="177"/>
      <c r="N23" s="177"/>
      <c r="O23" s="177"/>
      <c r="P23" s="177"/>
      <c r="Q23" s="177"/>
      <c r="R23" s="178"/>
      <c r="S23" s="166"/>
      <c r="T23" s="166"/>
    </row>
    <row r="24" spans="5:20" s="175" customFormat="1" ht="20.100000000000001" customHeight="1">
      <c r="E24" s="180"/>
      <c r="F24" s="177"/>
      <c r="G24" s="177"/>
      <c r="H24" s="177"/>
      <c r="I24" s="177"/>
      <c r="J24" s="177"/>
      <c r="K24" s="177"/>
      <c r="L24" s="177"/>
      <c r="M24" s="177"/>
      <c r="N24" s="177"/>
      <c r="O24" s="177"/>
      <c r="P24" s="177"/>
      <c r="Q24" s="177"/>
      <c r="R24" s="178"/>
      <c r="S24" s="166"/>
      <c r="T24" s="166"/>
    </row>
    <row r="25" spans="5:20" s="175" customFormat="1" ht="20.100000000000001" customHeight="1">
      <c r="E25" s="176" t="s">
        <v>17</v>
      </c>
      <c r="F25" s="173">
        <f t="shared" ref="F25:Q25" si="4">SUM(F26:F27)+F32</f>
        <v>30615.52</v>
      </c>
      <c r="G25" s="173">
        <f t="shared" si="4"/>
        <v>27547.48</v>
      </c>
      <c r="H25" s="173">
        <f t="shared" si="4"/>
        <v>915114.37</v>
      </c>
      <c r="I25" s="173">
        <f t="shared" si="4"/>
        <v>914008.88</v>
      </c>
      <c r="J25" s="173">
        <f t="shared" si="4"/>
        <v>120232.15</v>
      </c>
      <c r="K25" s="173">
        <f t="shared" si="4"/>
        <v>1220055.4099999999</v>
      </c>
      <c r="L25" s="173">
        <f t="shared" si="4"/>
        <v>2195008.87</v>
      </c>
      <c r="M25" s="173">
        <f t="shared" si="4"/>
        <v>70373.490000000005</v>
      </c>
      <c r="N25" s="173">
        <f t="shared" si="4"/>
        <v>736136.46</v>
      </c>
      <c r="O25" s="173">
        <f t="shared" si="4"/>
        <v>0</v>
      </c>
      <c r="P25" s="173">
        <f t="shared" si="4"/>
        <v>0</v>
      </c>
      <c r="Q25" s="173">
        <f t="shared" si="4"/>
        <v>0</v>
      </c>
      <c r="R25" s="178">
        <f>SUM(F25:Q25)</f>
        <v>6229092.6299999999</v>
      </c>
      <c r="S25" s="166"/>
      <c r="T25" s="166"/>
    </row>
    <row r="26" spans="5:20" s="175" customFormat="1" ht="20.100000000000001" customHeight="1">
      <c r="E26" s="179" t="s">
        <v>110</v>
      </c>
      <c r="F26" s="177">
        <v>30615.52</v>
      </c>
      <c r="G26" s="177">
        <f>61.21+27486.27</f>
        <v>27547.48</v>
      </c>
      <c r="H26" s="177">
        <v>19691.37</v>
      </c>
      <c r="I26" s="177">
        <f>24746.26+40.62</f>
        <v>24786.879999999997</v>
      </c>
      <c r="J26" s="177">
        <v>19285.150000000001</v>
      </c>
      <c r="K26" s="177">
        <v>19648.41</v>
      </c>
      <c r="L26" s="177">
        <v>18809.87</v>
      </c>
      <c r="M26" s="177">
        <v>26881.49</v>
      </c>
      <c r="N26" s="177">
        <v>4223.46</v>
      </c>
      <c r="O26" s="177"/>
      <c r="P26" s="206"/>
      <c r="Q26" s="177"/>
      <c r="R26" s="178">
        <f>SUM(F26:Q26)</f>
        <v>191489.62999999998</v>
      </c>
      <c r="S26" s="166"/>
      <c r="T26" s="166"/>
    </row>
    <row r="27" spans="5:20" s="175" customFormat="1" ht="20.100000000000001" customHeight="1">
      <c r="E27" s="176"/>
      <c r="F27" s="177"/>
      <c r="G27" s="177"/>
      <c r="H27" s="177"/>
      <c r="I27" s="177"/>
      <c r="J27" s="177"/>
      <c r="K27" s="177"/>
      <c r="L27" s="177"/>
      <c r="M27" s="177"/>
      <c r="N27" s="177"/>
      <c r="O27" s="177"/>
      <c r="P27" s="177"/>
      <c r="Q27" s="177"/>
      <c r="R27" s="178"/>
      <c r="S27" s="166"/>
      <c r="T27" s="166"/>
    </row>
    <row r="28" spans="5:20" s="166" customFormat="1" ht="20.100000000000001" customHeight="1">
      <c r="E28" s="176" t="s">
        <v>26</v>
      </c>
      <c r="F28" s="181">
        <f t="shared" ref="F28:Q28" si="5">F29+F30</f>
        <v>0</v>
      </c>
      <c r="G28" s="181">
        <f t="shared" si="5"/>
        <v>0</v>
      </c>
      <c r="H28" s="181">
        <f t="shared" si="5"/>
        <v>0</v>
      </c>
      <c r="I28" s="181">
        <f t="shared" si="5"/>
        <v>0</v>
      </c>
      <c r="J28" s="181">
        <f t="shared" si="5"/>
        <v>0</v>
      </c>
      <c r="K28" s="181">
        <f t="shared" si="5"/>
        <v>0</v>
      </c>
      <c r="L28" s="181">
        <f t="shared" si="5"/>
        <v>0</v>
      </c>
      <c r="M28" s="181">
        <f t="shared" si="5"/>
        <v>0</v>
      </c>
      <c r="N28" s="181">
        <f t="shared" si="5"/>
        <v>0</v>
      </c>
      <c r="O28" s="181">
        <f t="shared" si="5"/>
        <v>0</v>
      </c>
      <c r="P28" s="181">
        <f t="shared" si="5"/>
        <v>0</v>
      </c>
      <c r="Q28" s="181">
        <f t="shared" si="5"/>
        <v>0</v>
      </c>
      <c r="R28" s="178">
        <f>SUM(F28:Q28)</f>
        <v>0</v>
      </c>
    </row>
    <row r="29" spans="5:20" s="175" customFormat="1" ht="20.100000000000001" customHeight="1">
      <c r="E29" s="179" t="s">
        <v>102</v>
      </c>
      <c r="F29" s="181"/>
      <c r="G29" s="181"/>
      <c r="H29" s="181"/>
      <c r="I29" s="181"/>
      <c r="J29" s="181"/>
      <c r="K29" s="181"/>
      <c r="L29" s="181"/>
      <c r="M29" s="181"/>
      <c r="N29" s="181"/>
      <c r="O29" s="181"/>
      <c r="P29" s="181"/>
      <c r="Q29" s="181"/>
      <c r="R29" s="178"/>
      <c r="S29" s="166"/>
      <c r="T29" s="166"/>
    </row>
    <row r="30" spans="5:20" s="175" customFormat="1" ht="20.25" customHeight="1">
      <c r="E30" s="179" t="s">
        <v>101</v>
      </c>
      <c r="F30" s="181"/>
      <c r="G30" s="181"/>
      <c r="H30" s="181"/>
      <c r="I30" s="181"/>
      <c r="J30" s="181"/>
      <c r="K30" s="181"/>
      <c r="L30" s="181"/>
      <c r="M30" s="181"/>
      <c r="N30" s="181"/>
      <c r="O30" s="181"/>
      <c r="P30" s="181"/>
      <c r="Q30" s="181"/>
      <c r="R30" s="178"/>
      <c r="S30" s="166"/>
      <c r="T30" s="166"/>
    </row>
    <row r="31" spans="5:20" s="175" customFormat="1" ht="20.25" customHeight="1">
      <c r="E31" s="182"/>
      <c r="F31" s="181"/>
      <c r="G31" s="181"/>
      <c r="H31" s="181"/>
      <c r="I31" s="181"/>
      <c r="J31" s="181"/>
      <c r="K31" s="181"/>
      <c r="L31" s="181"/>
      <c r="M31" s="181"/>
      <c r="N31" s="181"/>
      <c r="O31" s="181"/>
      <c r="P31" s="181"/>
      <c r="Q31" s="181"/>
      <c r="R31" s="178"/>
      <c r="S31" s="166"/>
      <c r="T31" s="166"/>
    </row>
    <row r="32" spans="5:20" s="175" customFormat="1" ht="19.5" customHeight="1">
      <c r="E32" s="176" t="s">
        <v>67</v>
      </c>
      <c r="F32" s="178">
        <f t="shared" ref="F32:Q32" si="6">SUM(F33:F34)</f>
        <v>0</v>
      </c>
      <c r="G32" s="178">
        <f t="shared" si="6"/>
        <v>0</v>
      </c>
      <c r="H32" s="178">
        <f t="shared" si="6"/>
        <v>895423</v>
      </c>
      <c r="I32" s="178">
        <f t="shared" si="6"/>
        <v>889222</v>
      </c>
      <c r="J32" s="178">
        <f t="shared" si="6"/>
        <v>100947</v>
      </c>
      <c r="K32" s="178">
        <f t="shared" si="6"/>
        <v>1200407</v>
      </c>
      <c r="L32" s="178">
        <f t="shared" si="6"/>
        <v>2176199</v>
      </c>
      <c r="M32" s="178">
        <f t="shared" si="6"/>
        <v>43492</v>
      </c>
      <c r="N32" s="178">
        <f t="shared" si="6"/>
        <v>731913</v>
      </c>
      <c r="O32" s="178">
        <f t="shared" si="6"/>
        <v>0</v>
      </c>
      <c r="P32" s="178">
        <f t="shared" si="6"/>
        <v>0</v>
      </c>
      <c r="Q32" s="178">
        <f t="shared" si="6"/>
        <v>0</v>
      </c>
      <c r="R32" s="178">
        <f>SUM(F32:Q32)</f>
        <v>6037603</v>
      </c>
      <c r="S32" s="166"/>
      <c r="T32" s="166"/>
    </row>
    <row r="33" spans="5:20" s="175" customFormat="1" ht="20.100000000000001" customHeight="1">
      <c r="E33" s="179" t="s">
        <v>68</v>
      </c>
      <c r="F33" s="177"/>
      <c r="G33" s="177"/>
      <c r="H33" s="177">
        <v>895423</v>
      </c>
      <c r="I33" s="181">
        <v>889222</v>
      </c>
      <c r="J33" s="181">
        <v>100947</v>
      </c>
      <c r="K33" s="181">
        <v>1200407</v>
      </c>
      <c r="L33" s="181">
        <v>2176199</v>
      </c>
      <c r="M33" s="181">
        <v>43492</v>
      </c>
      <c r="N33" s="181">
        <v>731913</v>
      </c>
      <c r="O33" s="181"/>
      <c r="P33" s="181"/>
      <c r="Q33" s="181"/>
      <c r="R33" s="178">
        <f>SUM(F33:Q33)</f>
        <v>6037603</v>
      </c>
      <c r="S33" s="166"/>
      <c r="T33" s="166"/>
    </row>
    <row r="34" spans="5:20" s="175" customFormat="1" ht="20.100000000000001" customHeight="1">
      <c r="E34" s="179" t="s">
        <v>69</v>
      </c>
      <c r="F34" s="181"/>
      <c r="G34" s="181"/>
      <c r="H34" s="181"/>
      <c r="I34" s="181"/>
      <c r="J34" s="181"/>
      <c r="K34" s="181"/>
      <c r="L34" s="181"/>
      <c r="M34" s="181"/>
      <c r="N34" s="181"/>
      <c r="O34" s="181"/>
      <c r="P34" s="181"/>
      <c r="Q34" s="181"/>
      <c r="R34" s="178"/>
      <c r="S34" s="166"/>
      <c r="T34" s="166"/>
    </row>
    <row r="35" spans="5:20" s="166" customFormat="1" ht="20.100000000000001" customHeight="1">
      <c r="E35" s="183"/>
      <c r="F35" s="181"/>
      <c r="G35" s="181"/>
      <c r="H35" s="181"/>
      <c r="I35" s="181"/>
      <c r="J35" s="181"/>
      <c r="K35" s="181"/>
      <c r="L35" s="181"/>
      <c r="M35" s="181"/>
      <c r="N35" s="181"/>
      <c r="O35" s="181"/>
      <c r="P35" s="181"/>
      <c r="Q35" s="181"/>
      <c r="R35" s="178"/>
    </row>
    <row r="36" spans="5:20" s="175" customFormat="1" ht="33" customHeight="1">
      <c r="E36" s="170" t="s">
        <v>103</v>
      </c>
      <c r="F36" s="184">
        <f t="shared" ref="F36:Q36" si="7">F37+F40</f>
        <v>0</v>
      </c>
      <c r="G36" s="184">
        <f t="shared" si="7"/>
        <v>833332</v>
      </c>
      <c r="H36" s="184">
        <f t="shared" si="7"/>
        <v>416667</v>
      </c>
      <c r="I36" s="184">
        <f t="shared" si="7"/>
        <v>416667</v>
      </c>
      <c r="J36" s="184">
        <f t="shared" si="7"/>
        <v>416667</v>
      </c>
      <c r="K36" s="184">
        <f t="shared" si="7"/>
        <v>416667</v>
      </c>
      <c r="L36" s="184">
        <f t="shared" si="7"/>
        <v>416667</v>
      </c>
      <c r="M36" s="184">
        <f t="shared" si="7"/>
        <v>416667</v>
      </c>
      <c r="N36" s="184">
        <f t="shared" si="7"/>
        <v>416667</v>
      </c>
      <c r="O36" s="184">
        <f t="shared" si="7"/>
        <v>0</v>
      </c>
      <c r="P36" s="184">
        <f t="shared" si="7"/>
        <v>0</v>
      </c>
      <c r="Q36" s="184">
        <f t="shared" si="7"/>
        <v>0</v>
      </c>
      <c r="R36" s="184">
        <f>SUM(F36:Q36)</f>
        <v>3750001</v>
      </c>
      <c r="S36" s="166"/>
      <c r="T36" s="166"/>
    </row>
    <row r="37" spans="5:20" s="175" customFormat="1" ht="21" customHeight="1">
      <c r="E37" s="179" t="s">
        <v>18</v>
      </c>
      <c r="F37" s="181">
        <f t="shared" ref="F37:Q37" si="8">F38+F39</f>
        <v>0</v>
      </c>
      <c r="G37" s="177">
        <v>833332</v>
      </c>
      <c r="H37" s="181">
        <v>416667</v>
      </c>
      <c r="I37" s="181">
        <v>416667</v>
      </c>
      <c r="J37" s="181">
        <v>416667</v>
      </c>
      <c r="K37" s="181">
        <v>416667</v>
      </c>
      <c r="L37" s="181">
        <v>416667</v>
      </c>
      <c r="M37" s="181">
        <v>416667</v>
      </c>
      <c r="N37" s="181">
        <v>416667</v>
      </c>
      <c r="O37" s="181">
        <f t="shared" si="8"/>
        <v>0</v>
      </c>
      <c r="P37" s="181">
        <f t="shared" si="8"/>
        <v>0</v>
      </c>
      <c r="Q37" s="181">
        <f t="shared" si="8"/>
        <v>0</v>
      </c>
      <c r="R37" s="178">
        <f>SUM(F37:Q37)</f>
        <v>3750001</v>
      </c>
      <c r="S37" s="174"/>
      <c r="T37" s="174"/>
    </row>
    <row r="38" spans="5:20" s="175" customFormat="1" ht="20.100000000000001" customHeight="1">
      <c r="E38" s="179" t="s">
        <v>19</v>
      </c>
      <c r="F38" s="185">
        <v>0</v>
      </c>
      <c r="G38" s="185">
        <v>0</v>
      </c>
      <c r="H38" s="185">
        <v>0</v>
      </c>
      <c r="I38" s="185">
        <v>0</v>
      </c>
      <c r="J38" s="185">
        <v>0</v>
      </c>
      <c r="K38" s="185">
        <v>0</v>
      </c>
      <c r="L38" s="185">
        <v>0</v>
      </c>
      <c r="M38" s="185">
        <v>0</v>
      </c>
      <c r="N38" s="185">
        <v>0</v>
      </c>
      <c r="O38" s="185">
        <v>0</v>
      </c>
      <c r="P38" s="185">
        <v>0</v>
      </c>
      <c r="Q38" s="185">
        <v>0</v>
      </c>
      <c r="R38" s="186">
        <f>SUM(F38:Q38)</f>
        <v>0</v>
      </c>
      <c r="S38" s="166"/>
      <c r="T38" s="166"/>
    </row>
    <row r="39" spans="5:20" s="166" customFormat="1" ht="15" customHeight="1">
      <c r="E39" s="179" t="s">
        <v>20</v>
      </c>
      <c r="F39" s="185"/>
      <c r="G39" s="185"/>
      <c r="H39" s="185"/>
      <c r="I39" s="185"/>
      <c r="J39" s="185"/>
      <c r="K39" s="185"/>
      <c r="L39" s="185"/>
      <c r="M39" s="185"/>
      <c r="N39" s="185"/>
      <c r="O39" s="185"/>
      <c r="P39" s="185"/>
      <c r="Q39" s="185"/>
      <c r="R39" s="186"/>
    </row>
    <row r="40" spans="5:20" s="166" customFormat="1" ht="15" customHeight="1">
      <c r="E40" s="179" t="s">
        <v>21</v>
      </c>
      <c r="F40" s="181">
        <f t="shared" ref="F40:Q40" si="9">F41+F42</f>
        <v>0</v>
      </c>
      <c r="G40" s="181">
        <f t="shared" si="9"/>
        <v>0</v>
      </c>
      <c r="H40" s="181">
        <f t="shared" si="9"/>
        <v>0</v>
      </c>
      <c r="I40" s="181">
        <f t="shared" si="9"/>
        <v>0</v>
      </c>
      <c r="J40" s="181">
        <f t="shared" si="9"/>
        <v>0</v>
      </c>
      <c r="K40" s="181">
        <f t="shared" si="9"/>
        <v>0</v>
      </c>
      <c r="L40" s="181">
        <f t="shared" si="9"/>
        <v>0</v>
      </c>
      <c r="M40" s="181">
        <f t="shared" si="9"/>
        <v>0</v>
      </c>
      <c r="N40" s="181">
        <f t="shared" si="9"/>
        <v>0</v>
      </c>
      <c r="O40" s="181">
        <f t="shared" si="9"/>
        <v>0</v>
      </c>
      <c r="P40" s="181">
        <f t="shared" si="9"/>
        <v>0</v>
      </c>
      <c r="Q40" s="181">
        <f t="shared" si="9"/>
        <v>0</v>
      </c>
      <c r="R40" s="178">
        <f>SUM(F40:Q40)</f>
        <v>0</v>
      </c>
    </row>
    <row r="41" spans="5:20" s="166" customFormat="1" ht="20.100000000000001" customHeight="1">
      <c r="E41" s="179" t="s">
        <v>19</v>
      </c>
      <c r="F41" s="185"/>
      <c r="G41" s="185"/>
      <c r="H41" s="185"/>
      <c r="I41" s="185"/>
      <c r="J41" s="185"/>
      <c r="K41" s="185"/>
      <c r="L41" s="185"/>
      <c r="M41" s="185"/>
      <c r="N41" s="185"/>
      <c r="O41" s="185"/>
      <c r="P41" s="185"/>
      <c r="Q41" s="185"/>
      <c r="R41" s="186"/>
    </row>
    <row r="42" spans="5:20" s="166" customFormat="1" ht="15" customHeight="1">
      <c r="E42" s="179" t="s">
        <v>22</v>
      </c>
      <c r="F42" s="185"/>
      <c r="G42" s="185"/>
      <c r="H42" s="185"/>
      <c r="I42" s="185"/>
      <c r="J42" s="185"/>
      <c r="K42" s="185"/>
      <c r="L42" s="185"/>
      <c r="M42" s="185"/>
      <c r="N42" s="185"/>
      <c r="O42" s="185"/>
      <c r="P42" s="185"/>
      <c r="Q42" s="185"/>
      <c r="R42" s="186"/>
    </row>
    <row r="43" spans="5:20" s="166" customFormat="1" ht="39" customHeight="1">
      <c r="E43" s="170" t="s">
        <v>97</v>
      </c>
      <c r="F43" s="184">
        <f t="shared" ref="F43:Q43" si="10">F44+F45</f>
        <v>0</v>
      </c>
      <c r="G43" s="184">
        <f t="shared" si="10"/>
        <v>0</v>
      </c>
      <c r="H43" s="184">
        <f t="shared" si="10"/>
        <v>0</v>
      </c>
      <c r="I43" s="184">
        <f t="shared" si="10"/>
        <v>0</v>
      </c>
      <c r="J43" s="184">
        <f t="shared" si="10"/>
        <v>0</v>
      </c>
      <c r="K43" s="184">
        <f t="shared" si="10"/>
        <v>0</v>
      </c>
      <c r="L43" s="184">
        <f t="shared" si="10"/>
        <v>0</v>
      </c>
      <c r="M43" s="184">
        <f t="shared" si="10"/>
        <v>0</v>
      </c>
      <c r="N43" s="184">
        <f t="shared" si="10"/>
        <v>0</v>
      </c>
      <c r="O43" s="184">
        <f t="shared" si="10"/>
        <v>0</v>
      </c>
      <c r="P43" s="184">
        <f t="shared" si="10"/>
        <v>0</v>
      </c>
      <c r="Q43" s="184">
        <f t="shared" si="10"/>
        <v>0</v>
      </c>
      <c r="R43" s="184">
        <f>SUM(F43:Q43)</f>
        <v>0</v>
      </c>
    </row>
    <row r="44" spans="5:20" s="175" customFormat="1" ht="18" customHeight="1">
      <c r="E44" s="179" t="s">
        <v>18</v>
      </c>
      <c r="F44" s="181"/>
      <c r="G44" s="181"/>
      <c r="H44" s="181"/>
      <c r="I44" s="181"/>
      <c r="J44" s="181"/>
      <c r="K44" s="181"/>
      <c r="L44" s="181"/>
      <c r="M44" s="181"/>
      <c r="N44" s="181"/>
      <c r="O44" s="181"/>
      <c r="P44" s="181"/>
      <c r="Q44" s="181"/>
      <c r="R44" s="178"/>
      <c r="S44" s="174"/>
      <c r="T44" s="174"/>
    </row>
    <row r="45" spans="5:20" s="175" customFormat="1" ht="20.100000000000001" customHeight="1">
      <c r="E45" s="179" t="s">
        <v>21</v>
      </c>
      <c r="F45" s="181"/>
      <c r="G45" s="181"/>
      <c r="H45" s="181"/>
      <c r="I45" s="181"/>
      <c r="J45" s="181"/>
      <c r="K45" s="181"/>
      <c r="L45" s="181"/>
      <c r="M45" s="181"/>
      <c r="N45" s="181"/>
      <c r="O45" s="181"/>
      <c r="P45" s="181"/>
      <c r="Q45" s="181"/>
      <c r="R45" s="178"/>
      <c r="S45" s="166"/>
      <c r="T45" s="166"/>
    </row>
    <row r="46" spans="5:20" s="175" customFormat="1" ht="20.100000000000001" customHeight="1">
      <c r="E46" s="170" t="s">
        <v>93</v>
      </c>
      <c r="F46" s="184">
        <f t="shared" ref="F46:Q46" si="11">+F47</f>
        <v>0</v>
      </c>
      <c r="G46" s="184">
        <f t="shared" si="11"/>
        <v>0</v>
      </c>
      <c r="H46" s="184">
        <f t="shared" si="11"/>
        <v>0</v>
      </c>
      <c r="I46" s="184">
        <f t="shared" si="11"/>
        <v>0</v>
      </c>
      <c r="J46" s="184">
        <f t="shared" si="11"/>
        <v>0</v>
      </c>
      <c r="K46" s="184">
        <f t="shared" si="11"/>
        <v>0</v>
      </c>
      <c r="L46" s="184">
        <f t="shared" si="11"/>
        <v>0</v>
      </c>
      <c r="M46" s="184">
        <f t="shared" si="11"/>
        <v>0</v>
      </c>
      <c r="N46" s="184">
        <f t="shared" si="11"/>
        <v>0</v>
      </c>
      <c r="O46" s="184">
        <f t="shared" si="11"/>
        <v>0</v>
      </c>
      <c r="P46" s="184">
        <f t="shared" si="11"/>
        <v>0</v>
      </c>
      <c r="Q46" s="184">
        <f t="shared" si="11"/>
        <v>0</v>
      </c>
      <c r="R46" s="184">
        <f>SUM(F46:Q46)</f>
        <v>0</v>
      </c>
      <c r="S46" s="166"/>
      <c r="T46" s="166"/>
    </row>
    <row r="47" spans="5:20" s="175" customFormat="1" ht="23.45" customHeight="1">
      <c r="E47" s="176" t="s">
        <v>94</v>
      </c>
      <c r="F47" s="178">
        <f t="shared" ref="F47:Q47" si="12">+F48+F49</f>
        <v>0</v>
      </c>
      <c r="G47" s="178">
        <f t="shared" si="12"/>
        <v>0</v>
      </c>
      <c r="H47" s="178">
        <f t="shared" si="12"/>
        <v>0</v>
      </c>
      <c r="I47" s="178">
        <f t="shared" si="12"/>
        <v>0</v>
      </c>
      <c r="J47" s="178">
        <f t="shared" si="12"/>
        <v>0</v>
      </c>
      <c r="K47" s="178">
        <f t="shared" si="12"/>
        <v>0</v>
      </c>
      <c r="L47" s="178">
        <f t="shared" si="12"/>
        <v>0</v>
      </c>
      <c r="M47" s="178">
        <f t="shared" si="12"/>
        <v>0</v>
      </c>
      <c r="N47" s="178">
        <f t="shared" si="12"/>
        <v>0</v>
      </c>
      <c r="O47" s="178">
        <f t="shared" si="12"/>
        <v>0</v>
      </c>
      <c r="P47" s="178">
        <f t="shared" si="12"/>
        <v>0</v>
      </c>
      <c r="Q47" s="178">
        <f t="shared" si="12"/>
        <v>0</v>
      </c>
      <c r="R47" s="178">
        <f>SUM(F47:Q47)</f>
        <v>0</v>
      </c>
      <c r="S47" s="166"/>
      <c r="T47" s="166"/>
    </row>
    <row r="48" spans="5:20" s="175" customFormat="1" ht="21.75" customHeight="1">
      <c r="E48" s="179" t="s">
        <v>24</v>
      </c>
      <c r="F48" s="181">
        <v>0</v>
      </c>
      <c r="G48" s="181">
        <v>0</v>
      </c>
      <c r="H48" s="181">
        <v>0</v>
      </c>
      <c r="I48" s="181">
        <v>0</v>
      </c>
      <c r="J48" s="181">
        <v>0</v>
      </c>
      <c r="K48" s="181">
        <v>0</v>
      </c>
      <c r="L48" s="181">
        <v>0</v>
      </c>
      <c r="M48" s="181">
        <v>0</v>
      </c>
      <c r="N48" s="181">
        <v>0</v>
      </c>
      <c r="O48" s="181">
        <v>0</v>
      </c>
      <c r="P48" s="181">
        <v>0</v>
      </c>
      <c r="Q48" s="181">
        <v>0</v>
      </c>
      <c r="R48" s="178">
        <f>SUM(F48:Q48)</f>
        <v>0</v>
      </c>
      <c r="S48" s="174"/>
      <c r="T48" s="174"/>
    </row>
    <row r="49" spans="5:20" s="175" customFormat="1" ht="20.100000000000001" customHeight="1">
      <c r="E49" s="179" t="s">
        <v>25</v>
      </c>
      <c r="F49" s="181">
        <v>0</v>
      </c>
      <c r="G49" s="181">
        <v>0</v>
      </c>
      <c r="H49" s="181">
        <v>0</v>
      </c>
      <c r="I49" s="181">
        <v>0</v>
      </c>
      <c r="J49" s="181">
        <v>0</v>
      </c>
      <c r="K49" s="181">
        <v>0</v>
      </c>
      <c r="L49" s="181">
        <v>0</v>
      </c>
      <c r="M49" s="181">
        <v>0</v>
      </c>
      <c r="N49" s="181">
        <v>0</v>
      </c>
      <c r="O49" s="181">
        <v>0</v>
      </c>
      <c r="P49" s="181">
        <v>0</v>
      </c>
      <c r="Q49" s="181">
        <v>0</v>
      </c>
      <c r="R49" s="178">
        <f>SUM(F49:Q49)</f>
        <v>0</v>
      </c>
      <c r="S49" s="166"/>
      <c r="T49" s="166"/>
    </row>
    <row r="50" spans="5:20" s="175" customFormat="1" ht="19.5" customHeight="1" thickBot="1">
      <c r="E50" s="187"/>
      <c r="F50" s="188"/>
      <c r="G50" s="188"/>
      <c r="H50" s="188"/>
      <c r="I50" s="188"/>
      <c r="J50" s="188"/>
      <c r="K50" s="188"/>
      <c r="L50" s="188"/>
      <c r="M50" s="188"/>
      <c r="N50" s="188"/>
      <c r="O50" s="188"/>
      <c r="P50" s="188"/>
      <c r="Q50" s="188"/>
      <c r="R50" s="188"/>
      <c r="S50" s="189"/>
      <c r="T50" s="166"/>
    </row>
    <row r="51" spans="5:20" s="192" customFormat="1" ht="20.100000000000001" customHeight="1" thickTop="1" thickBot="1">
      <c r="E51" s="187"/>
      <c r="F51" s="188"/>
      <c r="G51" s="188"/>
      <c r="H51" s="188"/>
      <c r="I51" s="188"/>
      <c r="J51" s="188"/>
      <c r="K51" s="188"/>
      <c r="L51" s="188"/>
      <c r="M51" s="188"/>
      <c r="N51" s="188"/>
      <c r="O51" s="188"/>
      <c r="P51" s="188"/>
      <c r="Q51" s="188"/>
      <c r="R51" s="188"/>
      <c r="S51" s="190"/>
      <c r="T51" s="191"/>
    </row>
    <row r="52" spans="5:20" s="192" customFormat="1" ht="15" thickTop="1">
      <c r="E52" s="193" t="s">
        <v>43</v>
      </c>
      <c r="F52" s="194"/>
      <c r="G52" s="194"/>
      <c r="H52" s="194"/>
      <c r="I52" s="194"/>
      <c r="J52" s="194"/>
      <c r="K52" s="194"/>
      <c r="L52" s="194"/>
      <c r="M52" s="194"/>
      <c r="N52" s="194"/>
      <c r="O52" s="194"/>
      <c r="P52" s="194"/>
      <c r="Q52" s="194"/>
      <c r="R52" s="194"/>
      <c r="S52" s="190"/>
      <c r="T52" s="191"/>
    </row>
    <row r="53" spans="5:20" s="192" customFormat="1" ht="14.25">
      <c r="E53" s="193" t="s">
        <v>44</v>
      </c>
      <c r="F53" s="194"/>
      <c r="G53" s="194"/>
      <c r="H53" s="194"/>
      <c r="I53" s="194"/>
      <c r="J53" s="194"/>
      <c r="K53" s="194"/>
      <c r="L53" s="194"/>
      <c r="M53" s="194"/>
      <c r="N53" s="194"/>
      <c r="O53" s="194"/>
      <c r="P53" s="194"/>
      <c r="Q53" s="194"/>
      <c r="R53" s="194"/>
    </row>
    <row r="54" spans="5:20" s="192" customFormat="1" ht="28.5" customHeight="1">
      <c r="E54" s="193"/>
      <c r="F54" s="194"/>
      <c r="G54" s="194"/>
      <c r="H54" s="194"/>
      <c r="I54" s="194"/>
      <c r="J54" s="194"/>
      <c r="K54" s="194"/>
      <c r="L54" s="194"/>
      <c r="M54" s="194"/>
      <c r="N54" s="194"/>
      <c r="O54" s="194"/>
      <c r="P54" s="194"/>
      <c r="Q54" s="194"/>
      <c r="R54" s="194"/>
    </row>
    <row r="55" spans="5:20" s="192" customFormat="1" ht="14.25">
      <c r="E55" s="193"/>
      <c r="F55" s="194"/>
      <c r="G55" s="194"/>
      <c r="H55" s="194"/>
      <c r="I55" s="194"/>
      <c r="J55" s="194"/>
      <c r="K55" s="194"/>
      <c r="L55" s="194"/>
      <c r="M55" s="194"/>
      <c r="N55" s="194"/>
      <c r="O55" s="194"/>
      <c r="P55" s="194"/>
      <c r="Q55" s="194"/>
      <c r="R55" s="194"/>
    </row>
    <row r="56" spans="5:20" s="192" customFormat="1" ht="14.25">
      <c r="E56" s="195" t="s">
        <v>126</v>
      </c>
      <c r="F56" s="196"/>
      <c r="G56" s="196"/>
      <c r="H56" s="197"/>
      <c r="I56" s="197"/>
      <c r="J56" s="198" t="s">
        <v>128</v>
      </c>
      <c r="K56" s="197"/>
      <c r="L56" s="197"/>
      <c r="M56" s="197"/>
      <c r="N56" s="197"/>
      <c r="O56" s="196" t="s">
        <v>99</v>
      </c>
      <c r="P56" s="197"/>
      <c r="Q56" s="197"/>
      <c r="R56" s="197"/>
      <c r="S56" s="199"/>
      <c r="T56" s="199"/>
    </row>
    <row r="57" spans="5:20">
      <c r="E57" s="200" t="s">
        <v>115</v>
      </c>
      <c r="F57" s="201"/>
      <c r="G57" s="196"/>
      <c r="H57" s="197"/>
      <c r="I57" s="197"/>
      <c r="J57" s="343" t="s">
        <v>121</v>
      </c>
      <c r="K57" s="343"/>
      <c r="L57" s="343"/>
      <c r="M57" s="343"/>
      <c r="N57" s="197"/>
      <c r="O57" s="196" t="s">
        <v>116</v>
      </c>
      <c r="P57" s="197"/>
      <c r="Q57" s="197"/>
      <c r="R57" s="202"/>
      <c r="S57" s="203"/>
      <c r="T57" s="203"/>
    </row>
    <row r="58" spans="5:20" ht="42.75" customHeight="1">
      <c r="E58" s="344" t="s">
        <v>127</v>
      </c>
      <c r="F58" s="344"/>
      <c r="G58" s="344"/>
      <c r="H58" s="197"/>
      <c r="I58" s="197"/>
      <c r="J58" s="345" t="s">
        <v>122</v>
      </c>
      <c r="K58" s="345"/>
      <c r="L58" s="345"/>
      <c r="M58" s="345"/>
      <c r="N58" s="197"/>
      <c r="O58" s="346" t="s">
        <v>117</v>
      </c>
      <c r="P58" s="344"/>
      <c r="Q58" s="344"/>
      <c r="R58" s="344"/>
      <c r="S58" s="203"/>
      <c r="T58" s="203"/>
    </row>
    <row r="59" spans="5:20">
      <c r="F59" s="203"/>
      <c r="G59" s="203"/>
      <c r="H59" s="203"/>
      <c r="I59" s="203"/>
      <c r="J59" s="203"/>
      <c r="K59" s="203"/>
      <c r="L59" s="203"/>
      <c r="M59" s="203"/>
      <c r="N59" s="203"/>
      <c r="O59" s="203"/>
      <c r="P59" s="203"/>
      <c r="Q59" s="203"/>
      <c r="R59" s="203"/>
    </row>
    <row r="60" spans="5:20">
      <c r="F60" s="203"/>
      <c r="G60" s="203"/>
      <c r="H60" s="203"/>
      <c r="I60" s="203"/>
      <c r="J60" s="203"/>
      <c r="K60" s="203"/>
      <c r="L60" s="203"/>
      <c r="M60" s="203"/>
      <c r="N60" s="203"/>
      <c r="O60" s="203"/>
      <c r="P60" s="203"/>
      <c r="Q60" s="203"/>
      <c r="R60" s="203"/>
    </row>
    <row r="61" spans="5:20">
      <c r="F61" s="203"/>
      <c r="G61" s="203"/>
      <c r="H61" s="203"/>
      <c r="I61" s="203"/>
      <c r="J61" s="203"/>
      <c r="K61" s="203"/>
      <c r="L61" s="203"/>
      <c r="M61" s="203"/>
      <c r="N61" s="203"/>
      <c r="O61" s="203"/>
      <c r="P61" s="203"/>
      <c r="Q61" s="203"/>
      <c r="R61" s="203"/>
    </row>
    <row r="62" spans="5:20">
      <c r="F62" s="203"/>
      <c r="G62" s="203"/>
      <c r="H62" s="203"/>
      <c r="I62" s="203"/>
      <c r="J62" s="203"/>
      <c r="K62" s="203"/>
      <c r="L62" s="203"/>
      <c r="M62" s="203"/>
      <c r="N62" s="203"/>
      <c r="O62" s="203"/>
      <c r="P62" s="203"/>
      <c r="Q62" s="203"/>
      <c r="R62" s="203"/>
    </row>
    <row r="63" spans="5:20">
      <c r="F63" s="203"/>
      <c r="G63" s="203"/>
      <c r="H63" s="203"/>
      <c r="I63" s="203"/>
      <c r="J63" s="203"/>
      <c r="K63" s="203"/>
      <c r="L63" s="203"/>
      <c r="M63" s="203"/>
      <c r="N63" s="203"/>
      <c r="O63" s="203"/>
      <c r="P63" s="203"/>
      <c r="Q63" s="203"/>
      <c r="R63" s="203"/>
    </row>
    <row r="64" spans="5:20">
      <c r="F64" s="203"/>
      <c r="G64" s="203"/>
      <c r="H64" s="203"/>
      <c r="I64" s="203"/>
      <c r="J64" s="203"/>
      <c r="K64" s="203"/>
      <c r="L64" s="203"/>
      <c r="M64" s="203"/>
      <c r="N64" s="203"/>
      <c r="O64" s="203"/>
      <c r="P64" s="203"/>
      <c r="Q64" s="203"/>
      <c r="R64" s="203"/>
    </row>
    <row r="65" spans="6:18">
      <c r="F65" s="203"/>
      <c r="G65" s="203"/>
      <c r="H65" s="203"/>
      <c r="I65" s="203"/>
      <c r="J65" s="203"/>
      <c r="K65" s="203"/>
      <c r="L65" s="203"/>
      <c r="M65" s="203"/>
      <c r="N65" s="203"/>
      <c r="O65" s="203"/>
      <c r="P65" s="203"/>
      <c r="Q65" s="203"/>
      <c r="R65" s="203"/>
    </row>
    <row r="66" spans="6:18">
      <c r="F66" s="203"/>
      <c r="G66" s="203"/>
      <c r="H66" s="203"/>
      <c r="I66" s="203"/>
      <c r="J66" s="203"/>
      <c r="K66" s="203"/>
      <c r="L66" s="203"/>
      <c r="M66" s="203"/>
      <c r="N66" s="203"/>
      <c r="O66" s="203"/>
      <c r="P66" s="203"/>
      <c r="Q66" s="203"/>
      <c r="R66" s="203"/>
    </row>
    <row r="67" spans="6:18">
      <c r="F67" s="203"/>
      <c r="G67" s="203"/>
      <c r="H67" s="203"/>
      <c r="I67" s="203"/>
      <c r="J67" s="203"/>
      <c r="K67" s="203"/>
      <c r="L67" s="203"/>
      <c r="M67" s="203"/>
      <c r="N67" s="203"/>
      <c r="O67" s="203"/>
      <c r="P67" s="203"/>
      <c r="Q67" s="203"/>
      <c r="R67" s="203"/>
    </row>
    <row r="68" spans="6:18">
      <c r="F68" s="203"/>
      <c r="G68" s="203"/>
      <c r="H68" s="203"/>
      <c r="I68" s="203"/>
      <c r="J68" s="203"/>
      <c r="K68" s="203"/>
      <c r="L68" s="203"/>
      <c r="M68" s="203"/>
      <c r="N68" s="203"/>
      <c r="O68" s="203"/>
      <c r="P68" s="203"/>
      <c r="Q68" s="203"/>
      <c r="R68" s="203"/>
    </row>
    <row r="69" spans="6:18">
      <c r="F69" s="203"/>
      <c r="G69" s="203"/>
      <c r="H69" s="203"/>
      <c r="I69" s="203"/>
      <c r="J69" s="203"/>
      <c r="K69" s="203"/>
      <c r="L69" s="203"/>
      <c r="M69" s="203"/>
      <c r="N69" s="203"/>
      <c r="O69" s="203"/>
      <c r="P69" s="203"/>
      <c r="Q69" s="203"/>
      <c r="R69" s="203"/>
    </row>
    <row r="70" spans="6:18">
      <c r="F70" s="203"/>
      <c r="G70" s="203"/>
      <c r="H70" s="203"/>
      <c r="I70" s="203"/>
      <c r="J70" s="203"/>
      <c r="K70" s="203"/>
      <c r="L70" s="203"/>
      <c r="M70" s="203"/>
      <c r="N70" s="203"/>
      <c r="O70" s="203"/>
      <c r="P70" s="203"/>
      <c r="Q70" s="203"/>
      <c r="R70" s="203"/>
    </row>
    <row r="71" spans="6:18">
      <c r="F71" s="203"/>
      <c r="G71" s="203"/>
      <c r="H71" s="203"/>
      <c r="I71" s="203"/>
      <c r="J71" s="203"/>
      <c r="K71" s="203"/>
      <c r="L71" s="203"/>
      <c r="M71" s="203"/>
      <c r="N71" s="203"/>
      <c r="O71" s="203"/>
      <c r="P71" s="203"/>
      <c r="Q71" s="203"/>
      <c r="R71" s="203"/>
    </row>
    <row r="72" spans="6:18">
      <c r="F72" s="203"/>
      <c r="G72" s="203"/>
      <c r="H72" s="203"/>
      <c r="I72" s="203"/>
      <c r="J72" s="203"/>
      <c r="K72" s="203"/>
      <c r="L72" s="203"/>
      <c r="M72" s="203"/>
      <c r="N72" s="203"/>
      <c r="O72" s="203"/>
      <c r="P72" s="203"/>
      <c r="Q72" s="203"/>
      <c r="R72" s="203"/>
    </row>
    <row r="73" spans="6:18">
      <c r="F73" s="203"/>
      <c r="G73" s="203"/>
      <c r="H73" s="203"/>
      <c r="I73" s="203"/>
      <c r="J73" s="203"/>
      <c r="K73" s="203"/>
      <c r="L73" s="203"/>
      <c r="M73" s="203"/>
      <c r="N73" s="203"/>
      <c r="O73" s="203"/>
      <c r="P73" s="203"/>
      <c r="Q73" s="203"/>
      <c r="R73" s="203"/>
    </row>
    <row r="74" spans="6:18">
      <c r="F74" s="203"/>
      <c r="G74" s="203"/>
      <c r="H74" s="203"/>
      <c r="I74" s="203"/>
      <c r="J74" s="203"/>
      <c r="K74" s="203"/>
      <c r="L74" s="203"/>
      <c r="M74" s="203"/>
      <c r="N74" s="203"/>
      <c r="O74" s="203"/>
      <c r="P74" s="203"/>
      <c r="Q74" s="203"/>
      <c r="R74" s="203"/>
    </row>
    <row r="75" spans="6:18">
      <c r="F75" s="203"/>
      <c r="G75" s="203"/>
      <c r="H75" s="203"/>
      <c r="I75" s="203"/>
      <c r="J75" s="203"/>
      <c r="K75" s="203"/>
      <c r="L75" s="203"/>
      <c r="M75" s="203"/>
      <c r="N75" s="203"/>
      <c r="O75" s="203"/>
      <c r="P75" s="203"/>
      <c r="Q75" s="203"/>
      <c r="R75" s="203"/>
    </row>
    <row r="76" spans="6:18">
      <c r="F76" s="203"/>
      <c r="G76" s="203"/>
      <c r="H76" s="203"/>
      <c r="I76" s="203"/>
      <c r="J76" s="203"/>
      <c r="K76" s="203"/>
      <c r="L76" s="203"/>
      <c r="M76" s="203"/>
      <c r="N76" s="203"/>
      <c r="O76" s="203"/>
      <c r="P76" s="203"/>
      <c r="Q76" s="203"/>
      <c r="R76" s="203"/>
    </row>
    <row r="77" spans="6:18">
      <c r="F77" s="203"/>
      <c r="G77" s="203"/>
      <c r="H77" s="203"/>
      <c r="I77" s="203"/>
      <c r="J77" s="203"/>
      <c r="K77" s="203"/>
      <c r="L77" s="203"/>
      <c r="M77" s="203"/>
      <c r="N77" s="203"/>
      <c r="O77" s="203"/>
      <c r="P77" s="203"/>
      <c r="Q77" s="203"/>
      <c r="R77" s="203"/>
    </row>
    <row r="78" spans="6:18">
      <c r="F78" s="203"/>
      <c r="G78" s="203"/>
      <c r="H78" s="203"/>
      <c r="I78" s="203"/>
      <c r="J78" s="203"/>
      <c r="K78" s="203"/>
      <c r="L78" s="203"/>
      <c r="M78" s="203"/>
      <c r="N78" s="203"/>
      <c r="O78" s="203"/>
      <c r="P78" s="203"/>
      <c r="Q78" s="203"/>
      <c r="R78" s="203"/>
    </row>
    <row r="79" spans="6:18">
      <c r="F79" s="203"/>
      <c r="G79" s="203"/>
      <c r="H79" s="203"/>
      <c r="I79" s="203"/>
      <c r="J79" s="203"/>
      <c r="K79" s="203"/>
      <c r="L79" s="203"/>
      <c r="M79" s="203"/>
      <c r="N79" s="203"/>
      <c r="O79" s="203"/>
      <c r="P79" s="203"/>
      <c r="Q79" s="203"/>
      <c r="R79" s="203"/>
    </row>
    <row r="80" spans="6:18">
      <c r="F80" s="203"/>
      <c r="G80" s="203"/>
      <c r="H80" s="203"/>
      <c r="I80" s="203"/>
      <c r="J80" s="203"/>
      <c r="K80" s="203"/>
      <c r="L80" s="203"/>
      <c r="M80" s="203"/>
      <c r="N80" s="203"/>
      <c r="O80" s="203"/>
      <c r="P80" s="203"/>
      <c r="Q80" s="203"/>
      <c r="R80" s="203"/>
    </row>
    <row r="81" spans="6:18">
      <c r="F81" s="203"/>
      <c r="G81" s="203"/>
      <c r="H81" s="203"/>
      <c r="I81" s="203"/>
      <c r="J81" s="203"/>
      <c r="K81" s="203"/>
      <c r="L81" s="203"/>
      <c r="M81" s="203"/>
      <c r="N81" s="203"/>
      <c r="O81" s="203"/>
      <c r="P81" s="203"/>
      <c r="Q81" s="203"/>
      <c r="R81" s="203"/>
    </row>
    <row r="82" spans="6:18">
      <c r="F82" s="203"/>
      <c r="G82" s="203"/>
      <c r="H82" s="203"/>
      <c r="I82" s="203"/>
      <c r="J82" s="203"/>
      <c r="K82" s="203"/>
      <c r="L82" s="203"/>
      <c r="M82" s="203"/>
      <c r="N82" s="203"/>
      <c r="O82" s="203"/>
      <c r="P82" s="203"/>
      <c r="Q82" s="203"/>
      <c r="R82" s="203"/>
    </row>
    <row r="83" spans="6:18">
      <c r="F83" s="203"/>
      <c r="G83" s="203"/>
      <c r="H83" s="203"/>
      <c r="I83" s="203"/>
      <c r="J83" s="203"/>
      <c r="K83" s="203"/>
      <c r="L83" s="203"/>
      <c r="M83" s="203"/>
      <c r="N83" s="203"/>
      <c r="O83" s="203"/>
      <c r="P83" s="203"/>
      <c r="Q83" s="203"/>
      <c r="R83" s="203"/>
    </row>
    <row r="84" spans="6:18">
      <c r="F84" s="203"/>
      <c r="G84" s="203"/>
      <c r="H84" s="203"/>
      <c r="I84" s="203"/>
      <c r="J84" s="203"/>
      <c r="K84" s="203"/>
      <c r="L84" s="203"/>
      <c r="M84" s="203"/>
      <c r="N84" s="203"/>
      <c r="O84" s="203"/>
      <c r="P84" s="203"/>
      <c r="Q84" s="203"/>
      <c r="R84" s="203"/>
    </row>
    <row r="85" spans="6:18">
      <c r="F85" s="203"/>
      <c r="G85" s="203"/>
      <c r="H85" s="203"/>
      <c r="I85" s="203"/>
      <c r="J85" s="203"/>
      <c r="K85" s="203"/>
      <c r="L85" s="203"/>
      <c r="M85" s="203"/>
      <c r="N85" s="203"/>
      <c r="O85" s="203"/>
      <c r="P85" s="203"/>
      <c r="Q85" s="203"/>
      <c r="R85" s="203"/>
    </row>
    <row r="86" spans="6:18">
      <c r="F86" s="203"/>
      <c r="G86" s="203"/>
      <c r="H86" s="203"/>
      <c r="I86" s="203"/>
      <c r="J86" s="203"/>
      <c r="K86" s="203"/>
      <c r="L86" s="203"/>
      <c r="M86" s="203"/>
      <c r="N86" s="203"/>
      <c r="O86" s="203"/>
      <c r="P86" s="203"/>
      <c r="Q86" s="203"/>
      <c r="R86" s="203"/>
    </row>
    <row r="87" spans="6:18">
      <c r="F87" s="203"/>
      <c r="G87" s="203"/>
      <c r="H87" s="203"/>
      <c r="I87" s="203"/>
      <c r="J87" s="203"/>
      <c r="K87" s="203"/>
      <c r="L87" s="203"/>
      <c r="M87" s="203"/>
      <c r="N87" s="203"/>
      <c r="O87" s="203"/>
      <c r="P87" s="203"/>
      <c r="Q87" s="203"/>
      <c r="R87" s="203"/>
    </row>
    <row r="88" spans="6:18">
      <c r="F88" s="203"/>
      <c r="G88" s="203"/>
      <c r="H88" s="203"/>
      <c r="I88" s="203"/>
      <c r="J88" s="203"/>
      <c r="K88" s="203"/>
      <c r="L88" s="203"/>
      <c r="M88" s="203"/>
      <c r="N88" s="203"/>
      <c r="O88" s="203"/>
      <c r="P88" s="203"/>
      <c r="Q88" s="203"/>
      <c r="R88" s="203"/>
    </row>
    <row r="89" spans="6:18">
      <c r="F89" s="203"/>
      <c r="G89" s="203"/>
      <c r="H89" s="203"/>
      <c r="I89" s="203"/>
      <c r="J89" s="203"/>
      <c r="K89" s="203"/>
      <c r="L89" s="203"/>
      <c r="M89" s="203"/>
      <c r="N89" s="203"/>
      <c r="O89" s="203"/>
      <c r="P89" s="203"/>
      <c r="Q89" s="203"/>
      <c r="R89" s="203"/>
    </row>
    <row r="90" spans="6:18">
      <c r="F90" s="203"/>
      <c r="G90" s="203"/>
      <c r="H90" s="203"/>
      <c r="I90" s="203"/>
      <c r="J90" s="203"/>
      <c r="K90" s="203"/>
      <c r="L90" s="203"/>
      <c r="M90" s="203"/>
      <c r="N90" s="203"/>
      <c r="O90" s="203"/>
      <c r="P90" s="203"/>
      <c r="Q90" s="203"/>
      <c r="R90" s="203"/>
    </row>
    <row r="91" spans="6:18">
      <c r="F91" s="203"/>
      <c r="G91" s="203"/>
      <c r="H91" s="203"/>
      <c r="I91" s="203"/>
      <c r="J91" s="203"/>
      <c r="K91" s="203"/>
      <c r="L91" s="203"/>
      <c r="M91" s="203"/>
      <c r="N91" s="203"/>
      <c r="O91" s="203"/>
      <c r="P91" s="203"/>
      <c r="Q91" s="203"/>
      <c r="R91" s="203"/>
    </row>
    <row r="92" spans="6:18">
      <c r="F92" s="203"/>
      <c r="G92" s="203"/>
      <c r="H92" s="203"/>
      <c r="I92" s="203"/>
      <c r="J92" s="203"/>
      <c r="K92" s="203"/>
      <c r="L92" s="203"/>
      <c r="M92" s="203"/>
      <c r="N92" s="203"/>
      <c r="O92" s="203"/>
      <c r="P92" s="203"/>
      <c r="Q92" s="203"/>
      <c r="R92" s="203"/>
    </row>
    <row r="93" spans="6:18">
      <c r="F93" s="203"/>
      <c r="G93" s="203"/>
      <c r="H93" s="203"/>
      <c r="I93" s="203"/>
      <c r="J93" s="203"/>
      <c r="K93" s="203"/>
      <c r="L93" s="203"/>
      <c r="M93" s="203"/>
      <c r="N93" s="203"/>
      <c r="O93" s="203"/>
      <c r="P93" s="203"/>
      <c r="Q93" s="203"/>
      <c r="R93" s="203"/>
    </row>
    <row r="94" spans="6:18">
      <c r="F94" s="203"/>
      <c r="G94" s="203"/>
      <c r="H94" s="203"/>
      <c r="I94" s="203"/>
      <c r="J94" s="203"/>
      <c r="K94" s="203"/>
      <c r="L94" s="203"/>
      <c r="M94" s="203"/>
      <c r="N94" s="203"/>
      <c r="O94" s="203"/>
      <c r="P94" s="203"/>
      <c r="Q94" s="203"/>
      <c r="R94" s="203"/>
    </row>
    <row r="95" spans="6:18">
      <c r="F95" s="203"/>
      <c r="G95" s="203"/>
      <c r="H95" s="203"/>
      <c r="I95" s="203"/>
      <c r="J95" s="203"/>
      <c r="K95" s="203"/>
      <c r="L95" s="203"/>
      <c r="M95" s="203"/>
      <c r="N95" s="203"/>
      <c r="O95" s="203"/>
      <c r="P95" s="203"/>
      <c r="Q95" s="203"/>
      <c r="R95" s="203"/>
    </row>
    <row r="96" spans="6:18">
      <c r="F96" s="203"/>
      <c r="G96" s="203"/>
      <c r="H96" s="203"/>
      <c r="I96" s="203"/>
      <c r="J96" s="203"/>
      <c r="K96" s="203"/>
      <c r="L96" s="203"/>
      <c r="M96" s="203"/>
      <c r="N96" s="203"/>
      <c r="O96" s="203"/>
      <c r="P96" s="203"/>
      <c r="Q96" s="203"/>
      <c r="R96" s="203"/>
    </row>
    <row r="97" spans="6:18">
      <c r="F97" s="203"/>
      <c r="G97" s="203"/>
      <c r="H97" s="203"/>
      <c r="I97" s="203"/>
      <c r="J97" s="203"/>
      <c r="K97" s="203"/>
      <c r="L97" s="203"/>
      <c r="M97" s="203"/>
      <c r="N97" s="203"/>
      <c r="O97" s="203"/>
      <c r="P97" s="203"/>
      <c r="Q97" s="203"/>
      <c r="R97" s="203"/>
    </row>
    <row r="98" spans="6:18">
      <c r="F98" s="203"/>
      <c r="G98" s="203"/>
      <c r="H98" s="203"/>
      <c r="I98" s="203"/>
      <c r="J98" s="203"/>
      <c r="K98" s="203"/>
      <c r="L98" s="203"/>
      <c r="M98" s="203"/>
      <c r="N98" s="203"/>
      <c r="O98" s="203"/>
      <c r="P98" s="203"/>
      <c r="Q98" s="203"/>
      <c r="R98" s="203"/>
    </row>
    <row r="99" spans="6:18">
      <c r="F99" s="203"/>
      <c r="G99" s="203"/>
      <c r="H99" s="203"/>
      <c r="I99" s="203"/>
      <c r="J99" s="203"/>
      <c r="K99" s="203"/>
      <c r="L99" s="203"/>
      <c r="M99" s="203"/>
      <c r="N99" s="203"/>
      <c r="O99" s="203"/>
      <c r="P99" s="203"/>
      <c r="Q99" s="203"/>
      <c r="R99" s="203"/>
    </row>
    <row r="100" spans="6:18">
      <c r="F100" s="203"/>
      <c r="G100" s="203"/>
      <c r="H100" s="203"/>
      <c r="I100" s="203"/>
      <c r="J100" s="203"/>
      <c r="K100" s="203"/>
      <c r="L100" s="203"/>
      <c r="M100" s="203"/>
      <c r="N100" s="203"/>
      <c r="O100" s="203"/>
      <c r="P100" s="203"/>
      <c r="Q100" s="203"/>
      <c r="R100" s="203"/>
    </row>
    <row r="101" spans="6:18">
      <c r="F101" s="203"/>
      <c r="G101" s="203"/>
      <c r="H101" s="203"/>
      <c r="I101" s="203"/>
      <c r="J101" s="203"/>
      <c r="K101" s="203"/>
      <c r="L101" s="203"/>
      <c r="M101" s="203"/>
      <c r="N101" s="203"/>
      <c r="O101" s="203"/>
      <c r="P101" s="203"/>
      <c r="Q101" s="203"/>
      <c r="R101" s="203"/>
    </row>
    <row r="102" spans="6:18">
      <c r="F102" s="203"/>
      <c r="G102" s="203"/>
      <c r="H102" s="203"/>
      <c r="I102" s="203"/>
      <c r="J102" s="203"/>
      <c r="K102" s="203"/>
      <c r="L102" s="203"/>
      <c r="M102" s="203"/>
      <c r="N102" s="203"/>
      <c r="O102" s="203"/>
      <c r="P102" s="203"/>
      <c r="Q102" s="203"/>
      <c r="R102" s="203"/>
    </row>
  </sheetData>
  <mergeCells count="5">
    <mergeCell ref="P5:R6"/>
    <mergeCell ref="J57:M57"/>
    <mergeCell ref="E58:G58"/>
    <mergeCell ref="J58:M58"/>
    <mergeCell ref="O58:R58"/>
  </mergeCells>
  <printOptions horizontalCentered="1" verticalCentered="1"/>
  <pageMargins left="0.39370078740157483" right="0.27559055118110237" top="0.59055118110236227" bottom="0.39370078740157483" header="0" footer="0"/>
  <pageSetup scale="46"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7</vt:i4>
      </vt:variant>
    </vt:vector>
  </HeadingPairs>
  <TitlesOfParts>
    <vt:vector size="13" baseType="lpstr">
      <vt:lpstr>SPF-A01</vt:lpstr>
      <vt:lpstr>SPF-A02</vt:lpstr>
      <vt:lpstr>SPF-A03</vt:lpstr>
      <vt:lpstr>SPF-C01</vt:lpstr>
      <vt:lpstr>SPF-C02</vt:lpstr>
      <vt:lpstr> SPF-01</vt:lpstr>
      <vt:lpstr>' SPF-01'!Área_de_impresión</vt:lpstr>
      <vt:lpstr>'SPF-A01'!Área_de_impresión</vt:lpstr>
      <vt:lpstr>'SPF-A02'!Área_de_impresión</vt:lpstr>
      <vt:lpstr>'SPF-A03'!Área_de_impresión</vt:lpstr>
      <vt:lpstr>'SPF-C01'!Área_de_impresión</vt:lpstr>
      <vt:lpstr>'SPF-C02'!Área_de_impresión</vt:lpstr>
      <vt:lpstr>'SPF-A03'!Títulos_a_imprimir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Ortiz</dc:creator>
  <cp:lastModifiedBy>Cecilia Mendoza F.</cp:lastModifiedBy>
  <cp:lastPrinted>2014-10-09T21:16:50Z</cp:lastPrinted>
  <dcterms:created xsi:type="dcterms:W3CDTF">2008-01-08T17:09:26Z</dcterms:created>
  <dcterms:modified xsi:type="dcterms:W3CDTF">2016-11-14T18:33:53Z</dcterms:modified>
</cp:coreProperties>
</file>