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20" windowWidth="15480" windowHeight="11580" tabRatio="915"/>
  </bookViews>
  <sheets>
    <sheet name="SPF-A01" sheetId="3" r:id="rId1"/>
    <sheet name="SPF-A02" sheetId="5" r:id="rId2"/>
    <sheet name="SPF-A03" sheetId="14" r:id="rId3"/>
    <sheet name="SPF-C01" sheetId="7" r:id="rId4"/>
    <sheet name="SPF-C02" sheetId="6" r:id="rId5"/>
    <sheet name=" SPF-01" sheetId="16" r:id="rId6"/>
    <sheet name="Hoja1" sheetId="20" r:id="rId7"/>
  </sheets>
  <definedNames>
    <definedName name="_xlnm._FilterDatabase" localSheetId="0" hidden="1">'SPF-A01'!$H$3:$H$8</definedName>
    <definedName name="_xlnm._FilterDatabase" localSheetId="3" hidden="1">'SPF-C01'!$R$12:$S$12</definedName>
    <definedName name="_xlnm._FilterDatabase" localSheetId="4" hidden="1">'SPF-C02'!$Q$11:$R$11</definedName>
    <definedName name="_xlnm.Print_Area" localSheetId="5">' SPF-01'!$E$2:$R$58</definedName>
    <definedName name="_xlnm.Print_Area" localSheetId="0">'SPF-A01'!$H$3:$V$69</definedName>
    <definedName name="_xlnm.Print_Area" localSheetId="1">'SPF-A02'!$B$1:$N$19</definedName>
    <definedName name="_xlnm.Print_Area" localSheetId="2">'SPF-A03'!$B$1:$I$59</definedName>
    <definedName name="_xlnm.Print_Area" localSheetId="3">'SPF-C01'!$E$3:$R$60</definedName>
    <definedName name="_xlnm.Print_Area" localSheetId="4">'SPF-C02'!$D$4:$Q$55</definedName>
    <definedName name="_xlnm.Print_Titles" localSheetId="2">'SPF-A03'!$4:$13</definedName>
  </definedNames>
  <calcPr calcId="145621"/>
</workbook>
</file>

<file path=xl/calcChain.xml><?xml version="1.0" encoding="utf-8"?>
<calcChain xmlns="http://schemas.openxmlformats.org/spreadsheetml/2006/main">
  <c r="V34" i="3" l="1"/>
  <c r="V29" i="3"/>
  <c r="V28" i="3"/>
  <c r="V27" i="3"/>
  <c r="V26" i="3"/>
  <c r="U45" i="3"/>
  <c r="V45" i="3"/>
  <c r="T45" i="3"/>
  <c r="U41" i="3"/>
  <c r="V41" i="3"/>
  <c r="T41" i="3"/>
  <c r="U34" i="3"/>
  <c r="T34" i="3"/>
  <c r="U26" i="3"/>
  <c r="U27" i="3"/>
  <c r="U28" i="3"/>
  <c r="U29" i="3"/>
  <c r="T29" i="3"/>
  <c r="T28" i="3"/>
  <c r="T27" i="3"/>
  <c r="T26" i="3"/>
  <c r="S45" i="3"/>
  <c r="S41" i="3"/>
  <c r="S34" i="3"/>
  <c r="S29" i="3"/>
  <c r="S27" i="3"/>
  <c r="S26" i="3"/>
  <c r="Q34" i="3"/>
  <c r="R33" i="16" l="1"/>
  <c r="R26" i="16"/>
  <c r="R19" i="16"/>
  <c r="R20" i="16"/>
  <c r="R21" i="16"/>
  <c r="R18" i="16"/>
  <c r="R49" i="16"/>
  <c r="R48" i="16"/>
  <c r="R40" i="16"/>
  <c r="R17" i="16" l="1"/>
  <c r="G17" i="16"/>
  <c r="H17" i="16"/>
  <c r="I17" i="16"/>
  <c r="J17" i="16"/>
  <c r="K17" i="16"/>
  <c r="L17" i="16"/>
  <c r="M17" i="16"/>
  <c r="N17" i="16"/>
  <c r="O17" i="16"/>
  <c r="P17" i="16"/>
  <c r="Q17" i="16"/>
  <c r="F17" i="16"/>
  <c r="G14" i="7"/>
  <c r="R14" i="7" s="1"/>
  <c r="H14" i="7"/>
  <c r="I14" i="7"/>
  <c r="J14" i="7"/>
  <c r="K14" i="7"/>
  <c r="L14" i="7"/>
  <c r="M14" i="7"/>
  <c r="N14" i="7"/>
  <c r="O14" i="7"/>
  <c r="P14" i="7"/>
  <c r="Q14" i="7"/>
  <c r="F14" i="7"/>
  <c r="R18" i="7"/>
  <c r="R15" i="7"/>
  <c r="R25" i="7"/>
  <c r="F25" i="7"/>
  <c r="F18" i="7"/>
  <c r="F15" i="7"/>
  <c r="G44" i="7"/>
  <c r="H44" i="7"/>
  <c r="I44" i="7"/>
  <c r="J44" i="7"/>
  <c r="K44" i="7"/>
  <c r="L44" i="7"/>
  <c r="M44" i="7"/>
  <c r="N44" i="7"/>
  <c r="O44" i="7"/>
  <c r="P44" i="7"/>
  <c r="Q44" i="7"/>
  <c r="R44" i="7"/>
  <c r="F44" i="7"/>
  <c r="G36" i="7"/>
  <c r="R36" i="7" s="1"/>
  <c r="F36" i="7"/>
  <c r="F35" i="7"/>
  <c r="R32" i="7"/>
  <c r="R26" i="7"/>
  <c r="R19" i="7"/>
  <c r="G18" i="7"/>
  <c r="H18" i="7"/>
  <c r="I18" i="7"/>
  <c r="J18" i="7"/>
  <c r="K18" i="7"/>
  <c r="L18" i="7"/>
  <c r="M18" i="7"/>
  <c r="N18" i="7"/>
  <c r="O18" i="7"/>
  <c r="P18" i="7"/>
  <c r="Q18" i="7"/>
  <c r="R22" i="7"/>
  <c r="R21" i="7"/>
  <c r="Q20" i="7"/>
  <c r="P20" i="7"/>
  <c r="O20" i="7"/>
  <c r="R20" i="7" s="1"/>
  <c r="G13" i="5"/>
  <c r="O44" i="3"/>
  <c r="R20" i="3"/>
  <c r="M20" i="3"/>
  <c r="V25" i="3" l="1"/>
  <c r="U25" i="3"/>
  <c r="T25" i="3"/>
  <c r="S25" i="3"/>
  <c r="Q25" i="3"/>
  <c r="P25" i="3"/>
  <c r="O25" i="3"/>
  <c r="N25" i="3"/>
  <c r="K25" i="3"/>
  <c r="L25" i="3"/>
  <c r="J25" i="3"/>
  <c r="G15" i="14"/>
  <c r="Q44" i="6"/>
  <c r="Q43" i="6"/>
  <c r="Q40" i="6"/>
  <c r="Q39" i="6"/>
  <c r="Q37" i="6"/>
  <c r="Q36" i="6"/>
  <c r="Q34" i="6"/>
  <c r="Q33" i="6"/>
  <c r="P42" i="6"/>
  <c r="Q30" i="6"/>
  <c r="Q29" i="6"/>
  <c r="Q27" i="6"/>
  <c r="Q26" i="6"/>
  <c r="U23" i="3" a="1"/>
  <c r="U23" i="3" s="1"/>
  <c r="O40" i="3" l="1"/>
  <c r="O33" i="3" s="1"/>
  <c r="O55" i="3"/>
  <c r="O54" i="3" s="1"/>
  <c r="O51" i="3"/>
  <c r="L40" i="3" l="1"/>
  <c r="L33" i="3" s="1"/>
  <c r="L51" i="3"/>
  <c r="L55" i="3"/>
  <c r="L54" i="3" s="1"/>
  <c r="L44" i="3" l="1"/>
  <c r="R47" i="7" l="1"/>
  <c r="R46" i="7"/>
  <c r="R43" i="7"/>
  <c r="R42" i="7"/>
  <c r="R40" i="7"/>
  <c r="R39" i="7"/>
  <c r="R37" i="7"/>
  <c r="R29" i="7"/>
  <c r="R30" i="7"/>
  <c r="R33" i="7"/>
  <c r="O14" i="6"/>
  <c r="P14" i="6"/>
  <c r="O16" i="6"/>
  <c r="P16" i="6"/>
  <c r="O18" i="6"/>
  <c r="P18" i="6"/>
  <c r="O20" i="6"/>
  <c r="P20" i="6"/>
  <c r="O25" i="6"/>
  <c r="P25" i="6"/>
  <c r="O28" i="6"/>
  <c r="P28" i="6"/>
  <c r="P41" i="6" s="1"/>
  <c r="O32" i="6"/>
  <c r="P32" i="6"/>
  <c r="O35" i="6"/>
  <c r="O31" i="6" s="1"/>
  <c r="P35" i="6"/>
  <c r="O38" i="6"/>
  <c r="P38" i="6"/>
  <c r="O41" i="6"/>
  <c r="O42" i="6"/>
  <c r="Q28" i="16"/>
  <c r="F23" i="7"/>
  <c r="F16" i="7"/>
  <c r="F32" i="16"/>
  <c r="F25" i="16" s="1"/>
  <c r="Q40" i="16"/>
  <c r="P40" i="16"/>
  <c r="O40" i="16"/>
  <c r="N40" i="16"/>
  <c r="M40" i="16"/>
  <c r="L40" i="16"/>
  <c r="K40" i="16"/>
  <c r="J40" i="16"/>
  <c r="I40" i="16"/>
  <c r="H40" i="16"/>
  <c r="G40" i="16"/>
  <c r="Q37" i="16"/>
  <c r="P37" i="16"/>
  <c r="O37" i="16"/>
  <c r="O36" i="16" s="1"/>
  <c r="N37" i="16"/>
  <c r="M37" i="16"/>
  <c r="L37" i="16"/>
  <c r="K37" i="16"/>
  <c r="J37" i="16"/>
  <c r="I37" i="16"/>
  <c r="H37" i="16"/>
  <c r="G37" i="16"/>
  <c r="F40" i="16"/>
  <c r="F37" i="16"/>
  <c r="Q47" i="16"/>
  <c r="P47" i="16"/>
  <c r="O47" i="16"/>
  <c r="O46" i="16" s="1"/>
  <c r="N47" i="16"/>
  <c r="N46" i="16" s="1"/>
  <c r="M47" i="16"/>
  <c r="M46" i="16" s="1"/>
  <c r="L47" i="16"/>
  <c r="L46" i="16" s="1"/>
  <c r="K47" i="16"/>
  <c r="K46" i="16" s="1"/>
  <c r="J47" i="16"/>
  <c r="I47" i="16"/>
  <c r="I46" i="16" s="1"/>
  <c r="H47" i="16"/>
  <c r="H46" i="16" s="1"/>
  <c r="G47" i="16"/>
  <c r="G46" i="16" s="1"/>
  <c r="F47" i="16"/>
  <c r="Q46" i="16"/>
  <c r="J46" i="16"/>
  <c r="Q43" i="16"/>
  <c r="P43" i="16"/>
  <c r="O43" i="16"/>
  <c r="N43" i="16"/>
  <c r="M43" i="16"/>
  <c r="L43" i="16"/>
  <c r="K43" i="16"/>
  <c r="J43" i="16"/>
  <c r="I43" i="16"/>
  <c r="H43" i="16"/>
  <c r="G43" i="16"/>
  <c r="F43" i="16"/>
  <c r="Q32" i="16"/>
  <c r="Q25" i="16" s="1"/>
  <c r="P32" i="16"/>
  <c r="P25" i="16" s="1"/>
  <c r="O32" i="16"/>
  <c r="O25" i="16" s="1"/>
  <c r="N32" i="16"/>
  <c r="N25" i="16" s="1"/>
  <c r="M32" i="16"/>
  <c r="M25" i="16" s="1"/>
  <c r="L32" i="16"/>
  <c r="L25" i="16" s="1"/>
  <c r="K32" i="16"/>
  <c r="K25" i="16" s="1"/>
  <c r="J32" i="16"/>
  <c r="J25" i="16" s="1"/>
  <c r="I32" i="16"/>
  <c r="I25" i="16" s="1"/>
  <c r="H32" i="16"/>
  <c r="H25" i="16" s="1"/>
  <c r="G32" i="16"/>
  <c r="G25" i="16" s="1"/>
  <c r="P28" i="16"/>
  <c r="O28" i="16"/>
  <c r="N28" i="16"/>
  <c r="M28" i="16"/>
  <c r="L28" i="16"/>
  <c r="K28" i="16"/>
  <c r="J28" i="16"/>
  <c r="I28" i="16"/>
  <c r="H28" i="16"/>
  <c r="G28" i="16"/>
  <c r="F28" i="16"/>
  <c r="Q23" i="16"/>
  <c r="P23" i="16"/>
  <c r="O23" i="16"/>
  <c r="N23" i="16"/>
  <c r="M23" i="16"/>
  <c r="L23" i="16"/>
  <c r="K23" i="16"/>
  <c r="J23" i="16"/>
  <c r="I23" i="16"/>
  <c r="H23" i="16"/>
  <c r="G23" i="16"/>
  <c r="F23" i="16"/>
  <c r="Q15" i="16"/>
  <c r="Q13" i="16" s="1"/>
  <c r="P15" i="16"/>
  <c r="O15" i="16"/>
  <c r="N15" i="16"/>
  <c r="M15" i="16"/>
  <c r="M13" i="16" s="1"/>
  <c r="L15" i="16"/>
  <c r="K15" i="16"/>
  <c r="J15" i="16"/>
  <c r="I15" i="16"/>
  <c r="I13" i="16" s="1"/>
  <c r="H15" i="16"/>
  <c r="G15" i="16"/>
  <c r="F15" i="16"/>
  <c r="F13" i="16" s="1"/>
  <c r="N42" i="6"/>
  <c r="M42" i="6"/>
  <c r="L42" i="6"/>
  <c r="K42" i="6"/>
  <c r="J42" i="6"/>
  <c r="I42" i="6"/>
  <c r="H42" i="6"/>
  <c r="G42" i="6"/>
  <c r="F42" i="6"/>
  <c r="E42" i="6"/>
  <c r="N38" i="6"/>
  <c r="M38" i="6"/>
  <c r="L38" i="6"/>
  <c r="K38" i="6"/>
  <c r="J38" i="6"/>
  <c r="I38" i="6"/>
  <c r="H38" i="6"/>
  <c r="G38" i="6"/>
  <c r="F38" i="6"/>
  <c r="E38" i="6"/>
  <c r="Q38" i="6" s="1"/>
  <c r="N35" i="6"/>
  <c r="M35" i="6"/>
  <c r="L35" i="6"/>
  <c r="K35" i="6"/>
  <c r="J35" i="6"/>
  <c r="I35" i="6"/>
  <c r="H35" i="6"/>
  <c r="G35" i="6"/>
  <c r="F35" i="6"/>
  <c r="E35" i="6"/>
  <c r="N32" i="6"/>
  <c r="M32" i="6"/>
  <c r="M31" i="6" s="1"/>
  <c r="L32" i="6"/>
  <c r="L31" i="6" s="1"/>
  <c r="K32" i="6"/>
  <c r="J32" i="6"/>
  <c r="I32" i="6"/>
  <c r="I31" i="6" s="1"/>
  <c r="H32" i="6"/>
  <c r="H31" i="6" s="1"/>
  <c r="G32" i="6"/>
  <c r="F32" i="6"/>
  <c r="E32" i="6"/>
  <c r="Q32" i="6" s="1"/>
  <c r="N28" i="6"/>
  <c r="M28" i="6"/>
  <c r="M41" i="6" s="1"/>
  <c r="L28" i="6"/>
  <c r="K28" i="6"/>
  <c r="J28" i="6"/>
  <c r="I28" i="6"/>
  <c r="I41" i="6" s="1"/>
  <c r="H28" i="6"/>
  <c r="G28" i="6"/>
  <c r="G41" i="6" s="1"/>
  <c r="F28" i="6"/>
  <c r="E28" i="6"/>
  <c r="E41" i="6" s="1"/>
  <c r="N25" i="6"/>
  <c r="M25" i="6"/>
  <c r="L25" i="6"/>
  <c r="K25" i="6"/>
  <c r="J25" i="6"/>
  <c r="I25" i="6"/>
  <c r="H25" i="6"/>
  <c r="G25" i="6"/>
  <c r="F25" i="6"/>
  <c r="E25" i="6"/>
  <c r="N20" i="6"/>
  <c r="M20" i="6"/>
  <c r="L20" i="6"/>
  <c r="K20" i="6"/>
  <c r="J20" i="6"/>
  <c r="I20" i="6"/>
  <c r="H20" i="6"/>
  <c r="G20" i="6"/>
  <c r="F20" i="6"/>
  <c r="E20" i="6"/>
  <c r="N18" i="6"/>
  <c r="M18" i="6"/>
  <c r="P31" i="3" s="1" a="1"/>
  <c r="P31" i="3" s="1"/>
  <c r="L18" i="6"/>
  <c r="K18" i="6"/>
  <c r="J18" i="6"/>
  <c r="I18" i="6"/>
  <c r="H18" i="6"/>
  <c r="G18" i="6"/>
  <c r="F18" i="6"/>
  <c r="E18" i="6"/>
  <c r="N16" i="6"/>
  <c r="M16" i="6"/>
  <c r="L16" i="6"/>
  <c r="K16" i="6"/>
  <c r="J16" i="6"/>
  <c r="I16" i="6"/>
  <c r="H16" i="6"/>
  <c r="G16" i="6"/>
  <c r="F16" i="6"/>
  <c r="E16" i="6"/>
  <c r="N14" i="6"/>
  <c r="M14" i="6"/>
  <c r="P23" i="3" s="1" a="1"/>
  <c r="P23" i="3" s="1"/>
  <c r="L14" i="6"/>
  <c r="K14" i="6"/>
  <c r="J14" i="6"/>
  <c r="I14" i="6"/>
  <c r="H14" i="6"/>
  <c r="G14" i="6"/>
  <c r="F14" i="6"/>
  <c r="E14" i="6"/>
  <c r="Q45" i="7"/>
  <c r="P45" i="7"/>
  <c r="O45" i="7"/>
  <c r="N45" i="7"/>
  <c r="M45" i="7"/>
  <c r="L45" i="7"/>
  <c r="K45" i="7"/>
  <c r="J45" i="7"/>
  <c r="I45" i="7"/>
  <c r="H45" i="7"/>
  <c r="G45" i="7"/>
  <c r="F45" i="7"/>
  <c r="Q41" i="7"/>
  <c r="P41" i="7"/>
  <c r="O41" i="7"/>
  <c r="N41" i="7"/>
  <c r="M41" i="7"/>
  <c r="L41" i="7"/>
  <c r="K41" i="7"/>
  <c r="J41" i="7"/>
  <c r="I41" i="7"/>
  <c r="H41" i="7"/>
  <c r="G41" i="7"/>
  <c r="F41" i="7"/>
  <c r="Q38" i="7"/>
  <c r="P38" i="7"/>
  <c r="O38" i="7"/>
  <c r="N38" i="7"/>
  <c r="M38" i="7"/>
  <c r="L38" i="7"/>
  <c r="K38" i="7"/>
  <c r="J38" i="7"/>
  <c r="I38" i="7"/>
  <c r="H38" i="7"/>
  <c r="G38" i="7"/>
  <c r="F38" i="7"/>
  <c r="R38" i="7" s="1"/>
  <c r="Q35" i="7"/>
  <c r="Q34" i="7" s="1"/>
  <c r="P35" i="7"/>
  <c r="O35" i="7"/>
  <c r="O34" i="7" s="1"/>
  <c r="N35" i="7"/>
  <c r="N34" i="7" s="1"/>
  <c r="M35" i="7"/>
  <c r="M34" i="7" s="1"/>
  <c r="L35" i="7"/>
  <c r="K35" i="7"/>
  <c r="K34" i="7" s="1"/>
  <c r="J35" i="7"/>
  <c r="J34" i="7" s="1"/>
  <c r="I35" i="7"/>
  <c r="I34" i="7" s="1"/>
  <c r="H35" i="7"/>
  <c r="G35" i="7"/>
  <c r="G34" i="7" s="1"/>
  <c r="F34" i="7"/>
  <c r="Q31" i="7"/>
  <c r="Q25" i="7" s="1"/>
  <c r="P31" i="7"/>
  <c r="P25" i="7" s="1"/>
  <c r="O31" i="7"/>
  <c r="O25" i="7" s="1"/>
  <c r="N31" i="7"/>
  <c r="N25" i="7" s="1"/>
  <c r="M31" i="7"/>
  <c r="M25" i="7" s="1"/>
  <c r="L31" i="7"/>
  <c r="L25" i="7" s="1"/>
  <c r="K31" i="7"/>
  <c r="K25" i="7" s="1"/>
  <c r="J31" i="7"/>
  <c r="J25" i="7" s="1"/>
  <c r="I31" i="7"/>
  <c r="I25" i="7" s="1"/>
  <c r="H31" i="7"/>
  <c r="H25" i="7" s="1"/>
  <c r="G31" i="7"/>
  <c r="G25" i="7" s="1"/>
  <c r="F31" i="7"/>
  <c r="Q28" i="7"/>
  <c r="P28" i="7"/>
  <c r="O28" i="7"/>
  <c r="N28" i="7"/>
  <c r="M28" i="7"/>
  <c r="L28" i="7"/>
  <c r="K28" i="7"/>
  <c r="J28" i="7"/>
  <c r="I28" i="7"/>
  <c r="H28" i="7"/>
  <c r="G28" i="7"/>
  <c r="F28" i="7"/>
  <c r="Q23" i="7"/>
  <c r="P23" i="7"/>
  <c r="O23" i="7"/>
  <c r="N23" i="7"/>
  <c r="M23" i="7"/>
  <c r="L23" i="7"/>
  <c r="K23" i="7"/>
  <c r="J23" i="7"/>
  <c r="I23" i="7"/>
  <c r="H23" i="7"/>
  <c r="G23" i="7"/>
  <c r="Q16" i="7"/>
  <c r="P16" i="7"/>
  <c r="O16" i="7"/>
  <c r="N16" i="7"/>
  <c r="M16" i="7"/>
  <c r="L16" i="7"/>
  <c r="K16" i="7"/>
  <c r="J16" i="7"/>
  <c r="I16" i="7"/>
  <c r="H16" i="7"/>
  <c r="G16" i="7"/>
  <c r="G47" i="14"/>
  <c r="G45" i="14"/>
  <c r="G43" i="14"/>
  <c r="G41" i="14"/>
  <c r="G34" i="14"/>
  <c r="G32" i="14"/>
  <c r="G30" i="14"/>
  <c r="G28" i="14"/>
  <c r="G26" i="14"/>
  <c r="G24" i="14"/>
  <c r="G22" i="14"/>
  <c r="G20" i="14"/>
  <c r="G18" i="14"/>
  <c r="G16" i="14"/>
  <c r="S55" i="3"/>
  <c r="S54" i="3" s="1"/>
  <c r="Q55" i="3"/>
  <c r="Q54" i="3" s="1"/>
  <c r="P55" i="3"/>
  <c r="P54" i="3" s="1"/>
  <c r="N55" i="3"/>
  <c r="N54" i="3" s="1"/>
  <c r="J55" i="3"/>
  <c r="J54" i="3" s="1"/>
  <c r="S51" i="3"/>
  <c r="Q51" i="3"/>
  <c r="P51" i="3"/>
  <c r="N51" i="3"/>
  <c r="J51" i="3"/>
  <c r="S40" i="3"/>
  <c r="S33" i="3" s="1"/>
  <c r="S22" i="3" s="1"/>
  <c r="Q40" i="3"/>
  <c r="Q33" i="3" s="1"/>
  <c r="P40" i="3"/>
  <c r="P33" i="3" s="1"/>
  <c r="N40" i="3"/>
  <c r="N33" i="3" s="1"/>
  <c r="N22" i="3" s="1"/>
  <c r="J40" i="3"/>
  <c r="J33" i="3" s="1"/>
  <c r="J22" i="3" s="1"/>
  <c r="J20" i="3" s="1"/>
  <c r="R22" i="3"/>
  <c r="L13" i="5"/>
  <c r="F13" i="5"/>
  <c r="G46" i="14"/>
  <c r="G44" i="14"/>
  <c r="G42" i="14"/>
  <c r="G40" i="14"/>
  <c r="G33" i="14"/>
  <c r="G31" i="14"/>
  <c r="G29" i="14"/>
  <c r="G27" i="14"/>
  <c r="G25" i="14"/>
  <c r="G23" i="14"/>
  <c r="G21" i="14"/>
  <c r="G19" i="14"/>
  <c r="G17" i="14"/>
  <c r="K13" i="5" l="1"/>
  <c r="M13" i="5"/>
  <c r="P46" i="16"/>
  <c r="R47" i="16"/>
  <c r="R37" i="16"/>
  <c r="J36" i="16"/>
  <c r="J13" i="16"/>
  <c r="N13" i="16"/>
  <c r="H36" i="16"/>
  <c r="G13" i="16"/>
  <c r="K13" i="16"/>
  <c r="O13" i="16"/>
  <c r="O12" i="16" s="1"/>
  <c r="O11" i="16" s="1"/>
  <c r="J12" i="16"/>
  <c r="J11" i="16" s="1"/>
  <c r="L36" i="16"/>
  <c r="H13" i="16"/>
  <c r="L13" i="16"/>
  <c r="P13" i="16"/>
  <c r="N36" i="16"/>
  <c r="R25" i="16"/>
  <c r="P22" i="3"/>
  <c r="K40" i="3"/>
  <c r="K33" i="3" s="1"/>
  <c r="N13" i="5"/>
  <c r="O31" i="3" a="1"/>
  <c r="O31" i="3" s="1"/>
  <c r="F13" i="6"/>
  <c r="J13" i="6"/>
  <c r="J12" i="6" s="1"/>
  <c r="J11" i="6" s="1"/>
  <c r="N13" i="6"/>
  <c r="H13" i="6"/>
  <c r="H12" i="6" s="1"/>
  <c r="F31" i="6"/>
  <c r="J31" i="6"/>
  <c r="N31" i="6"/>
  <c r="I36" i="16"/>
  <c r="I12" i="16" s="1"/>
  <c r="I11" i="16" s="1"/>
  <c r="M36" i="16"/>
  <c r="M12" i="16" s="1"/>
  <c r="M11" i="16" s="1"/>
  <c r="K55" i="3"/>
  <c r="K54" i="3" s="1"/>
  <c r="I13" i="5"/>
  <c r="G13" i="6"/>
  <c r="G12" i="6" s="1"/>
  <c r="K13" i="6"/>
  <c r="Q16" i="6"/>
  <c r="Q35" i="6"/>
  <c r="Q42" i="6"/>
  <c r="O23" i="3" a="1"/>
  <c r="O23" i="3" s="1"/>
  <c r="K51" i="3"/>
  <c r="Q23" i="3" a="1"/>
  <c r="Q23" i="3" s="1"/>
  <c r="V23" i="3" a="1"/>
  <c r="V23" i="3" s="1"/>
  <c r="Q31" i="3" a="1"/>
  <c r="Q31" i="3" s="1"/>
  <c r="G36" i="16"/>
  <c r="K36" i="16"/>
  <c r="Q44" i="3"/>
  <c r="P44" i="3"/>
  <c r="E13" i="6"/>
  <c r="I13" i="6"/>
  <c r="I12" i="6" s="1"/>
  <c r="M13" i="6"/>
  <c r="M12" i="6" s="1"/>
  <c r="M11" i="6" s="1"/>
  <c r="L13" i="6"/>
  <c r="L12" i="6" s="1"/>
  <c r="T23" i="3" a="1"/>
  <c r="T23" i="3" s="1"/>
  <c r="N44" i="3"/>
  <c r="J44" i="3"/>
  <c r="S44" i="3"/>
  <c r="S20" i="3" s="1"/>
  <c r="Q25" i="6"/>
  <c r="P31" i="6"/>
  <c r="Q18" i="6"/>
  <c r="L31" i="3" s="1"/>
  <c r="Q20" i="6"/>
  <c r="O13" i="6"/>
  <c r="H41" i="6"/>
  <c r="L41" i="6"/>
  <c r="L11" i="6" s="1"/>
  <c r="P13" i="6"/>
  <c r="E31" i="6"/>
  <c r="K41" i="6"/>
  <c r="F46" i="16"/>
  <c r="R46" i="16" s="1"/>
  <c r="Q36" i="16"/>
  <c r="Q12" i="16" s="1"/>
  <c r="Q11" i="16" s="1"/>
  <c r="R32" i="16"/>
  <c r="R43" i="16"/>
  <c r="R15" i="16"/>
  <c r="R23" i="16"/>
  <c r="R28" i="16"/>
  <c r="P36" i="16"/>
  <c r="F36" i="16"/>
  <c r="F12" i="16" s="1"/>
  <c r="F11" i="16" s="1"/>
  <c r="R28" i="7"/>
  <c r="R31" i="7"/>
  <c r="R16" i="7"/>
  <c r="K23" i="3" s="1"/>
  <c r="R23" i="7"/>
  <c r="K31" i="3" s="1"/>
  <c r="R41" i="7"/>
  <c r="R45" i="7"/>
  <c r="V55" i="3"/>
  <c r="V54" i="3" s="1"/>
  <c r="U40" i="3"/>
  <c r="U33" i="3" s="1"/>
  <c r="U22" i="3" s="1"/>
  <c r="U55" i="3"/>
  <c r="U54" i="3" s="1"/>
  <c r="T51" i="3"/>
  <c r="V51" i="3"/>
  <c r="R35" i="7"/>
  <c r="V40" i="3"/>
  <c r="V33" i="3" s="1"/>
  <c r="U51" i="3"/>
  <c r="Q28" i="6"/>
  <c r="Q14" i="6"/>
  <c r="L23" i="3" s="1"/>
  <c r="T40" i="3"/>
  <c r="T33" i="3" s="1"/>
  <c r="T55" i="3"/>
  <c r="T54" i="3" s="1"/>
  <c r="J15" i="7"/>
  <c r="H15" i="7"/>
  <c r="L15" i="7"/>
  <c r="N15" i="7"/>
  <c r="I15" i="7"/>
  <c r="M15" i="7"/>
  <c r="Q15" i="7"/>
  <c r="P15" i="7"/>
  <c r="F13" i="7"/>
  <c r="G15" i="7"/>
  <c r="K15" i="7"/>
  <c r="O15" i="7"/>
  <c r="H34" i="7"/>
  <c r="L34" i="7"/>
  <c r="P34" i="7"/>
  <c r="I11" i="6"/>
  <c r="F41" i="6"/>
  <c r="Q41" i="6" s="1"/>
  <c r="J41" i="6"/>
  <c r="N41" i="6"/>
  <c r="G31" i="6"/>
  <c r="K31" i="6"/>
  <c r="H11" i="6"/>
  <c r="N12" i="16" l="1"/>
  <c r="N11" i="16" s="1"/>
  <c r="H12" i="16"/>
  <c r="H11" i="16" s="1"/>
  <c r="P12" i="16"/>
  <c r="P11" i="16" s="1"/>
  <c r="K12" i="16"/>
  <c r="K11" i="16" s="1"/>
  <c r="L12" i="16"/>
  <c r="L11" i="16" s="1"/>
  <c r="G12" i="16"/>
  <c r="G11" i="16" s="1"/>
  <c r="S18" i="3"/>
  <c r="P20" i="3"/>
  <c r="N20" i="3"/>
  <c r="N18" i="3" s="1"/>
  <c r="L22" i="3"/>
  <c r="K22" i="3"/>
  <c r="K20" i="3" s="1"/>
  <c r="T22" i="3"/>
  <c r="F12" i="6"/>
  <c r="F11" i="6" s="1"/>
  <c r="J13" i="7"/>
  <c r="L13" i="7"/>
  <c r="O11" i="6"/>
  <c r="O12" i="6"/>
  <c r="E12" i="6"/>
  <c r="E11" i="6" s="1"/>
  <c r="K44" i="3"/>
  <c r="G11" i="6"/>
  <c r="H13" i="7"/>
  <c r="P12" i="6"/>
  <c r="P11" i="6" s="1"/>
  <c r="O22" i="3"/>
  <c r="K12" i="6"/>
  <c r="K11" i="6" s="1"/>
  <c r="N12" i="6"/>
  <c r="N11" i="6" s="1"/>
  <c r="J18" i="3"/>
  <c r="V22" i="3"/>
  <c r="P18" i="3"/>
  <c r="Q22" i="3"/>
  <c r="R36" i="16"/>
  <c r="T44" i="3"/>
  <c r="Q13" i="6"/>
  <c r="R13" i="16"/>
  <c r="R34" i="7"/>
  <c r="O13" i="7"/>
  <c r="V44" i="3"/>
  <c r="U44" i="3"/>
  <c r="U20" i="3" s="1"/>
  <c r="Q31" i="6"/>
  <c r="N13" i="7"/>
  <c r="M13" i="7"/>
  <c r="I13" i="7"/>
  <c r="K13" i="7"/>
  <c r="P13" i="7"/>
  <c r="G13" i="7"/>
  <c r="R11" i="16" l="1"/>
  <c r="R12" i="16"/>
  <c r="L20" i="3"/>
  <c r="L18" i="3" s="1"/>
  <c r="V20" i="3"/>
  <c r="V18" i="3" s="1"/>
  <c r="T20" i="3"/>
  <c r="T18" i="3" s="1"/>
  <c r="Q20" i="3"/>
  <c r="Q18" i="3" s="1"/>
  <c r="O20" i="3"/>
  <c r="O18" i="3" s="1"/>
  <c r="K18" i="3"/>
  <c r="U18" i="3"/>
  <c r="Q11" i="6"/>
  <c r="Q13" i="7"/>
  <c r="R13" i="7" s="1"/>
  <c r="Q12" i="6"/>
</calcChain>
</file>

<file path=xl/sharedStrings.xml><?xml version="1.0" encoding="utf-8"?>
<sst xmlns="http://schemas.openxmlformats.org/spreadsheetml/2006/main" count="338" uniqueCount="144">
  <si>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</si>
  <si>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</si>
  <si>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</si>
  <si>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</si>
  <si>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</si>
  <si>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</si>
  <si>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</si>
  <si>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</si>
  <si>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</si>
  <si>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</si>
  <si>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</si>
  <si>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</si>
  <si>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</si>
  <si>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</si>
  <si>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</si>
  <si>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</si>
  <si>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</si>
  <si>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</si>
  <si>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</si>
  <si>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</si>
  <si>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</si>
  <si>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</si>
  <si>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</si>
  <si>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</si>
  <si>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</si>
  <si>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</si>
  <si>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</si>
  <si>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</si>
  <si>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</si>
  <si>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</si>
  <si>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</si>
  <si>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</si>
  <si>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</si>
  <si>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</si>
  <si>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</si>
  <si>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</si>
  <si>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</si>
  <si>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</si>
  <si>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</si>
  <si>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</si>
  <si>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</si>
  <si>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</si>
  <si>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</si>
  <si>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</si>
  <si>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</si>
  <si>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</si>
  <si>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</si>
  <si>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</si>
  <si>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</si>
  <si>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</si>
  <si>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</si>
  <si>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</si>
  <si>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</si>
  <si>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</si>
  <si>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</si>
  <si>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</si>
  <si>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</si>
  <si>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</si>
  <si>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</si>
  <si>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SPF-C02</t>
  </si>
  <si>
    <t>Entidad</t>
  </si>
  <si>
    <t>Remanente local</t>
  </si>
  <si>
    <t>Remanente Federal</t>
  </si>
  <si>
    <t>Amortización de la deuda</t>
  </si>
  <si>
    <t>REL. NOM. %</t>
  </si>
  <si>
    <t>CIFRAS AL MES DE __________</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</si>
  <si>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</si>
  <si>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</si>
  <si>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</si>
  <si>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</si>
  <si>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</si>
  <si>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</si>
  <si>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</si>
  <si>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</si>
  <si>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</si>
  <si>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</si>
  <si>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</si>
  <si>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</si>
  <si>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</si>
  <si>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</si>
  <si>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</si>
  <si>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</si>
  <si>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</si>
  <si>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</si>
  <si>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</si>
  <si>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</si>
  <si>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</si>
  <si>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</si>
  <si>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</si>
  <si>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</si>
  <si>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</si>
  <si>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</si>
  <si>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</si>
  <si>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</si>
  <si>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</si>
  <si>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</si>
  <si>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</si>
  <si>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Elaboró: _____________________________</t>
  </si>
  <si>
    <t>Nombre:</t>
  </si>
  <si>
    <t>Cargo:</t>
  </si>
  <si>
    <t>Aplicación de los Ingresos Propios</t>
  </si>
  <si>
    <t>Transferencias del Gobierno del Distrito Federal</t>
  </si>
  <si>
    <t>Total</t>
  </si>
  <si>
    <t>Revisó: _________________________________</t>
  </si>
  <si>
    <t>Autorizó: ___________________________________</t>
  </si>
  <si>
    <t>Observaciones:</t>
  </si>
  <si>
    <t>Por erogaciones recuperables</t>
  </si>
  <si>
    <t>Por cuenta de terceros</t>
  </si>
  <si>
    <t>Aportaciones del GDF</t>
  </si>
  <si>
    <t>Informe Analítico de Ingresos Totales 2013</t>
  </si>
  <si>
    <t>Informe de Aplicación de los Ingresos Propios 2013</t>
  </si>
  <si>
    <t>CUADRO DE EXPLICACIÓN DE LAS VARIACIONES 2013</t>
  </si>
  <si>
    <t>OBTENIDO 2013</t>
  </si>
  <si>
    <t>Ingresos Obtenidos 2013</t>
  </si>
  <si>
    <t>Calendario Modificado de Ingresos 2013</t>
  </si>
  <si>
    <t>Calendario Original de Ingresos Propios 2013</t>
  </si>
  <si>
    <t>VARIACIÓN 2012</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</si>
  <si>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</si>
  <si>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</si>
  <si>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</si>
  <si>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</si>
  <si>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</si>
  <si>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</si>
  <si>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</si>
  <si>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</si>
  <si>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</si>
  <si>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</si>
  <si>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INGRESOS DIVERSOS</t>
  </si>
  <si>
    <t>Sin variación</t>
  </si>
  <si>
    <t xml:space="preserve">Nombre: </t>
  </si>
  <si>
    <t>Nombre: C.P. CECILIA MENDOZA FRIAS</t>
  </si>
  <si>
    <t>Cargo: SUBGERENTE DE FINANZAS Y CONTROL</t>
  </si>
  <si>
    <t>Nombre: LIC. MARIA EUGENIA HERNÁNDEZ OSORNO</t>
  </si>
  <si>
    <t>Cargo: GERENTE DE ADMINISTRACIÓN  Y FINANZAS</t>
  </si>
  <si>
    <t>Nombre: LIC. MARIA YSAURA MORENO ALAMINA</t>
  </si>
  <si>
    <t>Cargo: DIRECTORA GENERAL DEL FIDERE III</t>
  </si>
  <si>
    <t>MARZO</t>
  </si>
  <si>
    <t>Acumulado al mes de _MARZO 2013__________________</t>
  </si>
  <si>
    <t>ACUMULADO AL MES DE: MARZO 2013</t>
  </si>
  <si>
    <t>Se tiene una menor  recaudación por  $51,408.66  siendo inferior en un  1.03% de las carteras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llamas telefónicas, etc.</t>
  </si>
  <si>
    <t>Se tiene una menor  recaudación por  $1,542,681.19 siendo inferior en un  23.81% de las carteras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llamas telefónicas, etc. Así como una menor utilización de nuestros remanentes de ejercicios anteriores como apoyo al gasto de operación.</t>
  </si>
  <si>
    <t xml:space="preserve">Se tiene una variación de $17,610.00 siendo superior en un 1.59% al año anterior por los recursos autorizados como apoyo al gasto corriente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</si>
  <si>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Se obtuvieron menores ingresos en venta de servicios por $500,622.31 siendo inferior en un 3.27% por una menor recaudación a lo esperado en los intereses que dan las instituciones bancarias por la inversión sobre la recuperación de las carteras administradas, por la baja tasa de intereses y por una menor recuperación en las carteras gubernamentales, repercutiendo en las comisiones que cobra el fideicomiso.</t>
  </si>
  <si>
    <t>Se tiene una variación  mayor de   $4,277,791.46 que representa el 40.64% ,  por una captación mayor de recursos en las comisiones y cuotas de cobranza, teniéndose que reconocer los ingresos en el momento real de la facturación  desfasando los ingresos a un mes en el ejericio anterior en cumplimientos a las reformas fiscales en la facturación electrónica.</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</si>
</sst>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s>
  <fonts count="35">
    <font>
      <sz val="10"/>
      <name val="Arial"/>
    </font>
    <font>
      <sz val="10"/>
      <name val="Arial"/>
      <family val="2"/>
    </font>
    <font>
      <sz val="14"/>
      <name val="MS Sans Serif"/>
      <family val="2"/>
    </font>
    <font>
      <sz val="10"/>
      <name val="MS Sans Serif"/>
      <family val="2"/>
    </font>
    <font>
      <sz val="10"/>
      <name val="Times New Roman"/>
      <family val="1"/>
    </font>
    <font>
      <sz val="8"/>
      <name val="Arial"/>
      <family val="2"/>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2"/>
      <color indexed="9"/>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ont>
    <font>
      <sz val="9"/>
      <name val="Arial"/>
      <family val="2"/>
    </font>
    <font>
      <b/>
      <sz val="12"/>
      <name val="Arial"/>
      <family val="2"/>
    </font>
    <font>
      <sz val="12"/>
      <name val="Arial"/>
      <family val="2"/>
    </font>
    <font>
      <b/>
      <sz val="10"/>
      <name val="Tahoma"/>
      <family val="2"/>
    </font>
  </fonts>
  <fills count="6">
    <fill>
      <patternFill patternType="none"/>
    </fill>
    <fill>
      <patternFill patternType="gray125"/>
    </fill>
    <fill>
      <patternFill patternType="solid">
        <fgColor rgb="FF75A729"/>
        <bgColor indexed="64"/>
      </patternFill>
    </fill>
    <fill>
      <patternFill patternType="solid">
        <fgColor theme="0"/>
        <bgColor indexed="64"/>
      </patternFill>
    </fill>
    <fill>
      <patternFill patternType="solid">
        <fgColor rgb="FFF8D628"/>
        <bgColor indexed="64"/>
      </patternFill>
    </fill>
    <fill>
      <patternFill patternType="solid">
        <fgColor rgb="FFCCCCCC"/>
        <bgColor indexed="64"/>
      </patternFill>
    </fill>
  </fills>
  <borders count="69">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9"/>
      </right>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64"/>
      </left>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9"/>
      </right>
      <top style="thin">
        <color indexed="9"/>
      </top>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style="thin">
        <color indexed="9"/>
      </left>
      <right/>
      <top style="thin">
        <color indexed="9"/>
      </top>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double">
        <color indexed="64"/>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right/>
      <top/>
      <bottom style="thin">
        <color indexed="64"/>
      </bottom>
      <diagonal/>
    </border>
  </borders>
  <cellStyleXfs count="9">
    <xf numFmtId="0" fontId="0" fillId="0" borderId="0"/>
    <xf numFmtId="0" fontId="1" fillId="0" borderId="0"/>
    <xf numFmtId="0" fontId="4" fillId="0" borderId="0"/>
    <xf numFmtId="0" fontId="4" fillId="0" borderId="0"/>
    <xf numFmtId="43" fontId="30"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297">
    <xf numFmtId="0" fontId="0" fillId="0" borderId="0" xfId="0"/>
    <xf numFmtId="0" fontId="2" fillId="0" borderId="0" xfId="0" applyFont="1"/>
    <xf numFmtId="0" fontId="3" fillId="0" borderId="0" xfId="0" applyFont="1"/>
    <xf numFmtId="4" fontId="3" fillId="0" borderId="0" xfId="0" applyNumberFormat="1" applyFont="1"/>
    <xf numFmtId="0" fontId="6" fillId="0" borderId="0" xfId="0" applyFont="1"/>
    <xf numFmtId="0" fontId="6" fillId="0" borderId="0" xfId="0" applyFont="1" applyFill="1"/>
    <xf numFmtId="166" fontId="6" fillId="0" borderId="0" xfId="0" applyNumberFormat="1" applyFont="1" applyFill="1"/>
    <xf numFmtId="4" fontId="6" fillId="0" borderId="0" xfId="0" applyNumberFormat="1" applyFont="1"/>
    <xf numFmtId="0" fontId="9" fillId="0" borderId="0" xfId="0" applyFont="1"/>
    <xf numFmtId="0" fontId="11" fillId="0" borderId="0" xfId="0" applyFont="1"/>
    <xf numFmtId="0" fontId="11" fillId="0" borderId="0" xfId="0" applyFont="1" applyAlignment="1">
      <alignment horizontal="left" vertical="center"/>
    </xf>
    <xf numFmtId="0" fontId="13" fillId="4" borderId="0" xfId="0" applyFont="1" applyFill="1"/>
    <xf numFmtId="0" fontId="12" fillId="4" borderId="6" xfId="0" applyFont="1" applyFill="1" applyBorder="1" applyAlignment="1">
      <alignment horizontal="center" vertical="center"/>
    </xf>
    <xf numFmtId="0" fontId="12" fillId="4" borderId="12" xfId="0" applyFont="1" applyFill="1" applyBorder="1" applyAlignment="1">
      <alignment horizontal="center" vertical="center"/>
    </xf>
    <xf numFmtId="0" fontId="13" fillId="0" borderId="0" xfId="0" applyFont="1"/>
    <xf numFmtId="0" fontId="13" fillId="0" borderId="0" xfId="0" applyFont="1" applyAlignment="1">
      <alignment vertical="center"/>
    </xf>
    <xf numFmtId="40" fontId="12" fillId="0" borderId="15" xfId="0" applyNumberFormat="1" applyFont="1" applyBorder="1" applyAlignment="1">
      <alignment horizontal="right" vertical="center"/>
    </xf>
    <xf numFmtId="4" fontId="12" fillId="0" borderId="14" xfId="0" applyNumberFormat="1" applyFont="1" applyBorder="1" applyAlignment="1">
      <alignment vertical="center"/>
    </xf>
    <xf numFmtId="2" fontId="12" fillId="0" borderId="13" xfId="0" applyNumberFormat="1" applyFont="1" applyBorder="1" applyAlignment="1">
      <alignment horizontal="right" vertical="center"/>
    </xf>
    <xf numFmtId="2" fontId="12" fillId="0" borderId="16" xfId="0" applyNumberFormat="1" applyFont="1" applyBorder="1" applyAlignment="1">
      <alignment horizontal="right" vertical="center"/>
    </xf>
    <xf numFmtId="4" fontId="12" fillId="0" borderId="17" xfId="0" applyNumberFormat="1" applyFont="1" applyBorder="1" applyAlignment="1">
      <alignment vertical="center"/>
    </xf>
    <xf numFmtId="2" fontId="12" fillId="0" borderId="11" xfId="0" applyNumberFormat="1" applyFont="1" applyBorder="1" applyAlignment="1">
      <alignment horizontal="right" vertical="center"/>
    </xf>
    <xf numFmtId="0" fontId="12" fillId="0" borderId="0" xfId="0" applyFont="1" applyBorder="1"/>
    <xf numFmtId="165" fontId="12" fillId="0" borderId="0" xfId="0" applyNumberFormat="1" applyFont="1" applyBorder="1"/>
    <xf numFmtId="40" fontId="12" fillId="0" borderId="0" xfId="0" applyNumberFormat="1" applyFont="1" applyBorder="1"/>
    <xf numFmtId="4" fontId="12" fillId="0" borderId="0" xfId="0" applyNumberFormat="1" applyFont="1" applyBorder="1"/>
    <xf numFmtId="2" fontId="12" fillId="0" borderId="0" xfId="0" applyNumberFormat="1" applyFont="1" applyBorder="1"/>
    <xf numFmtId="0" fontId="9" fillId="0" borderId="0" xfId="0" applyFont="1" applyBorder="1"/>
    <xf numFmtId="0" fontId="12" fillId="0" borderId="0" xfId="0" applyFont="1" applyAlignment="1">
      <alignment horizontal="left" vertical="center"/>
    </xf>
    <xf numFmtId="0" fontId="9" fillId="0" borderId="0" xfId="0" applyFont="1" applyAlignment="1">
      <alignment horizontal="centerContinuous" vertical="center"/>
    </xf>
    <xf numFmtId="0" fontId="9" fillId="0" borderId="0" xfId="0" applyFont="1" applyAlignment="1">
      <alignment horizontal="center" vertical="center"/>
    </xf>
    <xf numFmtId="0" fontId="14" fillId="0" borderId="0" xfId="0" applyFont="1" applyAlignment="1">
      <alignment horizontal="left" vertical="center"/>
    </xf>
    <xf numFmtId="0" fontId="15" fillId="0" borderId="0" xfId="0" applyFont="1" applyAlignment="1">
      <alignment horizontal="left" vertical="center"/>
    </xf>
    <xf numFmtId="0" fontId="7" fillId="0" borderId="0" xfId="0" applyFont="1" applyAlignment="1">
      <alignment horizontal="center"/>
    </xf>
    <xf numFmtId="0" fontId="14" fillId="0" borderId="0" xfId="0" applyFont="1" applyAlignment="1">
      <alignment horizontal="center" vertical="center"/>
    </xf>
    <xf numFmtId="0" fontId="9" fillId="2" borderId="0" xfId="0" applyFont="1" applyFill="1"/>
    <xf numFmtId="0" fontId="12" fillId="5" borderId="0" xfId="0" applyFont="1" applyFill="1" applyAlignment="1">
      <alignment horizontal="left" vertical="center"/>
    </xf>
    <xf numFmtId="0" fontId="13" fillId="5" borderId="0" xfId="0" applyFont="1" applyFill="1"/>
    <xf numFmtId="0" fontId="17" fillId="0" borderId="0" xfId="0" applyFont="1" applyAlignment="1">
      <alignment horizontal="center"/>
    </xf>
    <xf numFmtId="0" fontId="12" fillId="0" borderId="2" xfId="0" applyFont="1" applyBorder="1" applyAlignment="1">
      <alignment horizontal="left" indent="1"/>
    </xf>
    <xf numFmtId="4" fontId="13" fillId="0" borderId="2" xfId="0" applyNumberFormat="1" applyFont="1" applyBorder="1"/>
    <xf numFmtId="0" fontId="17" fillId="0" borderId="0" xfId="0" applyFont="1" applyBorder="1" applyAlignment="1">
      <alignment horizontal="center"/>
    </xf>
    <xf numFmtId="0" fontId="18" fillId="0" borderId="0" xfId="0" applyFont="1"/>
    <xf numFmtId="0" fontId="18" fillId="0" borderId="0" xfId="0" applyFont="1" applyAlignment="1">
      <alignment horizontal="center"/>
    </xf>
    <xf numFmtId="0" fontId="12" fillId="4" borderId="3" xfId="0" applyFont="1" applyFill="1" applyBorder="1" applyAlignment="1">
      <alignment horizont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2" fillId="0" borderId="2" xfId="0" applyFont="1" applyBorder="1" applyAlignment="1">
      <alignment horizontal="left" vertical="center" indent="1"/>
    </xf>
    <xf numFmtId="0" fontId="13" fillId="0" borderId="9" xfId="0" applyFont="1" applyBorder="1" applyAlignment="1">
      <alignment horizontal="left" vertical="center" indent="1"/>
    </xf>
    <xf numFmtId="4" fontId="13" fillId="0" borderId="9" xfId="0" applyNumberFormat="1" applyFont="1" applyBorder="1" applyAlignment="1">
      <alignment horizontal="left" indent="1"/>
    </xf>
    <xf numFmtId="4" fontId="13" fillId="0" borderId="9" xfId="0" applyNumberFormat="1" applyFont="1" applyBorder="1"/>
    <xf numFmtId="0" fontId="19" fillId="0" borderId="0" xfId="0" applyFont="1" applyBorder="1"/>
    <xf numFmtId="0" fontId="12" fillId="5" borderId="19" xfId="0" applyFont="1" applyFill="1" applyBorder="1" applyAlignment="1">
      <alignment horizontal="center" vertical="center" wrapText="1"/>
    </xf>
    <xf numFmtId="4" fontId="12" fillId="5" borderId="19" xfId="0" applyNumberFormat="1" applyFont="1" applyFill="1" applyBorder="1" applyAlignment="1">
      <alignment horizontal="right"/>
    </xf>
    <xf numFmtId="4" fontId="12" fillId="5" borderId="19" xfId="0" applyNumberFormat="1" applyFont="1" applyFill="1" applyBorder="1"/>
    <xf numFmtId="0" fontId="12" fillId="0" borderId="19" xfId="0" applyFont="1" applyBorder="1" applyAlignment="1">
      <alignment horizontal="left" vertical="center" indent="1"/>
    </xf>
    <xf numFmtId="4" fontId="12" fillId="0" borderId="19" xfId="0" applyNumberFormat="1" applyFont="1" applyBorder="1" applyAlignment="1">
      <alignment horizontal="right" indent="1"/>
    </xf>
    <xf numFmtId="4" fontId="12" fillId="0" borderId="19" xfId="0" applyNumberFormat="1" applyFont="1" applyBorder="1"/>
    <xf numFmtId="0" fontId="15" fillId="0" borderId="0" xfId="0" applyFont="1" applyBorder="1"/>
    <xf numFmtId="0" fontId="14" fillId="0" borderId="0" xfId="0" applyFont="1" applyBorder="1"/>
    <xf numFmtId="0" fontId="12" fillId="5" borderId="19" xfId="0" applyFont="1" applyFill="1" applyBorder="1" applyAlignment="1">
      <alignment horizontal="left" vertical="center" wrapText="1" indent="3"/>
    </xf>
    <xf numFmtId="0" fontId="12" fillId="5" borderId="19" xfId="0" applyFont="1" applyFill="1" applyBorder="1" applyAlignment="1">
      <alignment horizontal="left" vertical="center" wrapText="1" indent="1"/>
    </xf>
    <xf numFmtId="0" fontId="19" fillId="0" borderId="0" xfId="0" applyFont="1"/>
    <xf numFmtId="0" fontId="12" fillId="0" borderId="19" xfId="0" applyFont="1" applyBorder="1" applyAlignment="1">
      <alignment horizontal="left" vertical="center" indent="2"/>
    </xf>
    <xf numFmtId="4" fontId="13" fillId="0" borderId="19" xfId="0" applyNumberFormat="1" applyFont="1" applyBorder="1"/>
    <xf numFmtId="0" fontId="12" fillId="0" borderId="19" xfId="0" applyFont="1" applyBorder="1" applyAlignment="1">
      <alignment horizontal="left" vertical="center" indent="3"/>
    </xf>
    <xf numFmtId="0" fontId="13" fillId="0" borderId="19" xfId="0" applyFont="1" applyBorder="1" applyAlignment="1">
      <alignment horizontal="left" vertical="center" indent="3"/>
    </xf>
    <xf numFmtId="0" fontId="13" fillId="0" borderId="0" xfId="0" applyFont="1" applyFill="1"/>
    <xf numFmtId="4" fontId="12" fillId="0" borderId="19" xfId="0" applyNumberFormat="1" applyFont="1" applyFill="1" applyBorder="1" applyAlignment="1">
      <alignment horizontal="right"/>
    </xf>
    <xf numFmtId="4" fontId="12" fillId="0" borderId="19" xfId="0" applyNumberFormat="1" applyFont="1" applyFill="1" applyBorder="1"/>
    <xf numFmtId="0" fontId="13" fillId="0" borderId="19" xfId="0" applyFont="1" applyBorder="1" applyAlignment="1">
      <alignment horizontal="left" vertical="center" indent="2"/>
    </xf>
    <xf numFmtId="0" fontId="12" fillId="0" borderId="19" xfId="0" applyFont="1" applyFill="1" applyBorder="1" applyAlignment="1">
      <alignment horizontal="left" vertical="center" wrapText="1" indent="1"/>
    </xf>
    <xf numFmtId="0" fontId="13" fillId="0" borderId="10" xfId="0" applyFont="1" applyBorder="1" applyAlignment="1">
      <alignment horizontal="left" vertical="center" indent="2"/>
    </xf>
    <xf numFmtId="0" fontId="16" fillId="0" borderId="0" xfId="2" applyFont="1"/>
    <xf numFmtId="0" fontId="20" fillId="0" borderId="0" xfId="2" applyFont="1"/>
    <xf numFmtId="0" fontId="21" fillId="0" borderId="0" xfId="2" applyFont="1" applyBorder="1" applyAlignment="1">
      <alignment horizontal="right"/>
    </xf>
    <xf numFmtId="0" fontId="18" fillId="0" borderId="0" xfId="2" applyFont="1"/>
    <xf numFmtId="0" fontId="18" fillId="0" borderId="0" xfId="2" applyFont="1" applyBorder="1"/>
    <xf numFmtId="0" fontId="22" fillId="0" borderId="0" xfId="0" applyFont="1"/>
    <xf numFmtId="0" fontId="18" fillId="0" borderId="0" xfId="1" applyFont="1"/>
    <xf numFmtId="0" fontId="20" fillId="4" borderId="31" xfId="1" applyFont="1" applyFill="1" applyBorder="1" applyAlignment="1">
      <alignment horizontal="center" vertical="center" wrapText="1"/>
    </xf>
    <xf numFmtId="0" fontId="20" fillId="4" borderId="30" xfId="1" applyFont="1" applyFill="1" applyBorder="1" applyAlignment="1">
      <alignment horizontal="center" vertical="center" wrapText="1"/>
    </xf>
    <xf numFmtId="0" fontId="18" fillId="0" borderId="0" xfId="1" applyFont="1" applyBorder="1"/>
    <xf numFmtId="165" fontId="18" fillId="0" borderId="26" xfId="1" applyNumberFormat="1" applyFont="1" applyFill="1" applyBorder="1" applyAlignment="1">
      <alignment horizontal="center" vertical="center" wrapText="1"/>
    </xf>
    <xf numFmtId="4" fontId="9" fillId="0" borderId="32" xfId="1" applyNumberFormat="1" applyFont="1" applyFill="1" applyBorder="1" applyAlignment="1">
      <alignment horizontal="right" vertical="center"/>
    </xf>
    <xf numFmtId="168" fontId="15" fillId="0" borderId="33" xfId="1" applyNumberFormat="1" applyFont="1" applyFill="1" applyBorder="1" applyAlignment="1">
      <alignment horizontal="right"/>
    </xf>
    <xf numFmtId="0" fontId="18" fillId="0" borderId="0" xfId="1" applyFont="1" applyFill="1"/>
    <xf numFmtId="165" fontId="18" fillId="0" borderId="27" xfId="1" applyNumberFormat="1" applyFont="1" applyFill="1" applyBorder="1" applyAlignment="1">
      <alignment horizontal="center" vertical="center" wrapText="1"/>
    </xf>
    <xf numFmtId="4" fontId="9" fillId="0" borderId="21" xfId="1" applyNumberFormat="1" applyFont="1" applyFill="1" applyBorder="1" applyAlignment="1">
      <alignment horizontal="right" vertical="center"/>
    </xf>
    <xf numFmtId="168" fontId="15" fillId="0" borderId="10" xfId="1" applyNumberFormat="1" applyFont="1" applyFill="1" applyBorder="1" applyAlignment="1">
      <alignment horizontal="right" vertical="center"/>
    </xf>
    <xf numFmtId="165" fontId="18" fillId="0" borderId="28" xfId="1" applyNumberFormat="1" applyFont="1" applyFill="1" applyBorder="1" applyAlignment="1">
      <alignment horizontal="center" vertical="center" wrapText="1"/>
    </xf>
    <xf numFmtId="165" fontId="9" fillId="0" borderId="22" xfId="1" applyNumberFormat="1" applyFont="1" applyFill="1" applyBorder="1" applyAlignment="1">
      <alignment horizontal="right" vertical="center"/>
    </xf>
    <xf numFmtId="167" fontId="15" fillId="0" borderId="9" xfId="1" applyNumberFormat="1" applyFont="1" applyFill="1" applyBorder="1" applyAlignment="1">
      <alignment horizontal="right"/>
    </xf>
    <xf numFmtId="165" fontId="18" fillId="0" borderId="29" xfId="1" applyNumberFormat="1" applyFont="1" applyFill="1" applyBorder="1" applyAlignment="1">
      <alignment horizontal="center" vertical="center" wrapText="1"/>
    </xf>
    <xf numFmtId="165" fontId="9" fillId="0" borderId="23" xfId="1" applyNumberFormat="1" applyFont="1" applyFill="1" applyBorder="1" applyAlignment="1">
      <alignment horizontal="right" vertical="center"/>
    </xf>
    <xf numFmtId="167" fontId="15" fillId="0" borderId="34" xfId="1" applyNumberFormat="1" applyFont="1" applyFill="1" applyBorder="1" applyAlignment="1">
      <alignment horizontal="right" vertical="center"/>
    </xf>
    <xf numFmtId="165" fontId="9" fillId="0" borderId="37" xfId="1" applyNumberFormat="1" applyFont="1" applyFill="1" applyBorder="1" applyAlignment="1">
      <alignment horizontal="right" vertical="center"/>
    </xf>
    <xf numFmtId="167" fontId="15" fillId="0" borderId="19" xfId="1" applyNumberFormat="1" applyFont="1" applyFill="1" applyBorder="1" applyAlignment="1">
      <alignment horizontal="right"/>
    </xf>
    <xf numFmtId="165" fontId="9" fillId="0" borderId="21" xfId="1" applyNumberFormat="1" applyFont="1" applyFill="1" applyBorder="1" applyAlignment="1">
      <alignment horizontal="right" vertical="center"/>
    </xf>
    <xf numFmtId="167" fontId="15" fillId="0" borderId="10" xfId="1" applyNumberFormat="1" applyFont="1" applyFill="1" applyBorder="1" applyAlignment="1">
      <alignment horizontal="right" vertical="center"/>
    </xf>
    <xf numFmtId="165" fontId="9" fillId="0" borderId="24" xfId="1" applyNumberFormat="1" applyFont="1" applyFill="1" applyBorder="1" applyAlignment="1">
      <alignment horizontal="right" vertical="center"/>
    </xf>
    <xf numFmtId="167" fontId="15" fillId="0" borderId="35" xfId="1" applyNumberFormat="1" applyFont="1" applyFill="1" applyBorder="1" applyAlignment="1">
      <alignment horizontal="right"/>
    </xf>
    <xf numFmtId="165" fontId="9" fillId="0" borderId="25" xfId="1" applyNumberFormat="1" applyFont="1" applyFill="1" applyBorder="1" applyAlignment="1">
      <alignment horizontal="right" vertical="center"/>
    </xf>
    <xf numFmtId="167" fontId="15" fillId="0" borderId="36" xfId="1" applyNumberFormat="1" applyFont="1" applyFill="1" applyBorder="1" applyAlignment="1">
      <alignment horizontal="right" vertical="center"/>
    </xf>
    <xf numFmtId="0" fontId="13" fillId="0" borderId="0" xfId="1" applyFont="1"/>
    <xf numFmtId="0" fontId="25" fillId="0" borderId="0" xfId="0" applyFont="1"/>
    <xf numFmtId="0" fontId="26" fillId="0" borderId="0" xfId="0" applyFont="1"/>
    <xf numFmtId="0" fontId="15" fillId="0" borderId="0" xfId="0" applyFont="1"/>
    <xf numFmtId="0" fontId="12" fillId="4" borderId="1" xfId="0" applyFont="1" applyFill="1" applyBorder="1" applyAlignment="1">
      <alignment horizontal="center" vertical="center"/>
    </xf>
    <xf numFmtId="0" fontId="9" fillId="0" borderId="0" xfId="0" applyFont="1" applyFill="1"/>
    <xf numFmtId="166" fontId="9" fillId="0" borderId="0" xfId="0" applyNumberFormat="1" applyFont="1" applyFill="1"/>
    <xf numFmtId="4" fontId="9" fillId="0" borderId="0" xfId="0" applyNumberFormat="1" applyFont="1"/>
    <xf numFmtId="4" fontId="13" fillId="0" borderId="0" xfId="0" applyNumberFormat="1" applyFont="1"/>
    <xf numFmtId="4" fontId="9" fillId="0" borderId="0" xfId="0" applyNumberFormat="1" applyFont="1" applyBorder="1"/>
    <xf numFmtId="0" fontId="12" fillId="5" borderId="0" xfId="0" applyFont="1" applyFill="1" applyBorder="1" applyAlignment="1" applyProtection="1">
      <alignment horizontal="left" vertical="center" wrapText="1"/>
    </xf>
    <xf numFmtId="0" fontId="25" fillId="0" borderId="0" xfId="0" applyFont="1" applyAlignment="1">
      <alignment vertical="center"/>
    </xf>
    <xf numFmtId="0" fontId="26" fillId="0" borderId="0" xfId="0" applyFont="1" applyAlignment="1">
      <alignment vertical="center"/>
    </xf>
    <xf numFmtId="0" fontId="11" fillId="0" borderId="0" xfId="0" applyFont="1" applyAlignment="1">
      <alignment vertical="center"/>
    </xf>
    <xf numFmtId="0" fontId="9" fillId="0" borderId="0" xfId="0" applyFont="1" applyAlignment="1">
      <alignment vertical="center"/>
    </xf>
    <xf numFmtId="0" fontId="15" fillId="0" borderId="0" xfId="0" applyFont="1" applyAlignment="1">
      <alignment vertical="center"/>
    </xf>
    <xf numFmtId="0" fontId="12" fillId="0" borderId="0" xfId="0" applyFont="1" applyFill="1" applyBorder="1" applyAlignment="1" applyProtection="1">
      <alignment horizontal="left" vertical="center" wrapText="1"/>
    </xf>
    <xf numFmtId="0" fontId="12" fillId="0" borderId="0" xfId="0" applyFont="1" applyFill="1" applyAlignment="1">
      <alignment horizontal="left" vertical="center" wrapText="1"/>
    </xf>
    <xf numFmtId="0" fontId="12" fillId="0" borderId="0" xfId="0" quotePrefix="1" applyFont="1" applyFill="1" applyBorder="1" applyAlignment="1" applyProtection="1">
      <alignment horizontal="left" vertical="center" wrapText="1"/>
    </xf>
    <xf numFmtId="0" fontId="13" fillId="0" borderId="0" xfId="0" applyFont="1" applyFill="1" applyBorder="1" applyAlignment="1" applyProtection="1">
      <alignment horizontal="left" vertical="center" wrapText="1"/>
    </xf>
    <xf numFmtId="0" fontId="13" fillId="0" borderId="0" xfId="0" quotePrefix="1" applyFont="1" applyFill="1" applyBorder="1" applyAlignment="1" applyProtection="1">
      <alignment horizontal="left" vertical="center" wrapText="1"/>
    </xf>
    <xf numFmtId="0" fontId="12" fillId="0" borderId="20" xfId="0" applyFont="1" applyFill="1" applyBorder="1" applyAlignment="1" applyProtection="1">
      <alignment horizontal="left" vertical="center" wrapText="1"/>
    </xf>
    <xf numFmtId="4" fontId="13" fillId="0" borderId="20" xfId="0" applyNumberFormat="1" applyFont="1" applyFill="1" applyBorder="1" applyAlignment="1">
      <alignment vertical="center"/>
    </xf>
    <xf numFmtId="4" fontId="13" fillId="0" borderId="0" xfId="0" applyNumberFormat="1" applyFont="1" applyAlignment="1">
      <alignment vertical="center"/>
    </xf>
    <xf numFmtId="0" fontId="10" fillId="0" borderId="0" xfId="0" applyFont="1" applyAlignment="1">
      <alignment vertical="center"/>
    </xf>
    <xf numFmtId="0" fontId="27" fillId="0" borderId="0" xfId="0" applyFont="1"/>
    <xf numFmtId="0" fontId="28" fillId="0" borderId="0" xfId="0" applyFont="1"/>
    <xf numFmtId="0" fontId="28" fillId="2" borderId="0" xfId="0" applyFont="1" applyFill="1"/>
    <xf numFmtId="0" fontId="28" fillId="0" borderId="0" xfId="0" applyFont="1" applyBorder="1"/>
    <xf numFmtId="0" fontId="29" fillId="0" borderId="0" xfId="0" applyFont="1" applyBorder="1"/>
    <xf numFmtId="4" fontId="13" fillId="0" borderId="10" xfId="0" applyNumberFormat="1" applyFont="1" applyBorder="1"/>
    <xf numFmtId="0" fontId="13" fillId="0" borderId="9" xfId="0" applyFont="1" applyBorder="1"/>
    <xf numFmtId="0" fontId="13" fillId="3" borderId="19" xfId="0" applyFont="1" applyFill="1" applyBorder="1"/>
    <xf numFmtId="0" fontId="13" fillId="5" borderId="19" xfId="0" applyFont="1" applyFill="1" applyBorder="1"/>
    <xf numFmtId="4" fontId="12" fillId="0" borderId="19" xfId="0" applyNumberFormat="1" applyFont="1" applyBorder="1" applyAlignment="1">
      <alignment horizontal="right"/>
    </xf>
    <xf numFmtId="0" fontId="13" fillId="0" borderId="19" xfId="0" applyFont="1" applyBorder="1"/>
    <xf numFmtId="4" fontId="13" fillId="0" borderId="19" xfId="0" applyNumberFormat="1" applyFont="1" applyBorder="1" applyAlignment="1">
      <alignment horizontal="right"/>
    </xf>
    <xf numFmtId="0" fontId="13" fillId="0" borderId="19" xfId="0" applyFont="1" applyFill="1" applyBorder="1"/>
    <xf numFmtId="0" fontId="13" fillId="0" borderId="10" xfId="0" applyFont="1" applyBorder="1"/>
    <xf numFmtId="4" fontId="13" fillId="0" borderId="10" xfId="0" applyNumberFormat="1" applyFont="1" applyBorder="1" applyAlignment="1">
      <alignment horizontal="right"/>
    </xf>
    <xf numFmtId="0" fontId="13" fillId="3" borderId="10" xfId="0" applyFont="1" applyFill="1" applyBorder="1"/>
    <xf numFmtId="0" fontId="12" fillId="0" borderId="0" xfId="0" applyFont="1" applyFill="1" applyBorder="1" applyAlignment="1" applyProtection="1">
      <alignment wrapText="1"/>
    </xf>
    <xf numFmtId="0" fontId="12" fillId="0" borderId="0" xfId="0" applyFont="1" applyFill="1" applyBorder="1" applyAlignment="1" applyProtection="1">
      <alignment horizontal="center" vertical="center" wrapText="1"/>
    </xf>
    <xf numFmtId="166" fontId="12" fillId="0" borderId="0" xfId="0" applyNumberFormat="1" applyFont="1" applyFill="1"/>
    <xf numFmtId="166" fontId="12" fillId="5" borderId="0" xfId="0" applyNumberFormat="1" applyFont="1" applyFill="1"/>
    <xf numFmtId="0" fontId="12" fillId="0" borderId="0" xfId="0" applyFont="1" applyFill="1" applyBorder="1" applyAlignment="1" applyProtection="1">
      <alignment horizontal="left" wrapText="1" indent="1"/>
    </xf>
    <xf numFmtId="166" fontId="12" fillId="0" borderId="0" xfId="0" applyNumberFormat="1" applyFont="1" applyFill="1" applyBorder="1"/>
    <xf numFmtId="0" fontId="12" fillId="0" borderId="0" xfId="0" applyFont="1" applyFill="1"/>
    <xf numFmtId="0" fontId="12" fillId="0" borderId="0" xfId="0" applyFont="1" applyFill="1" applyBorder="1" applyAlignment="1" applyProtection="1">
      <alignment horizontal="left" wrapText="1" indent="2"/>
    </xf>
    <xf numFmtId="166" fontId="13" fillId="0" borderId="0" xfId="0" applyNumberFormat="1" applyFont="1" applyFill="1" applyBorder="1"/>
    <xf numFmtId="166" fontId="13" fillId="0" borderId="0" xfId="0" applyNumberFormat="1" applyFont="1" applyFill="1"/>
    <xf numFmtId="0" fontId="12" fillId="0" borderId="0" xfId="0" applyFont="1" applyFill="1" applyAlignment="1">
      <alignment horizontal="left" wrapText="1" indent="2"/>
    </xf>
    <xf numFmtId="0" fontId="12" fillId="0" borderId="0" xfId="0" quotePrefix="1" applyFont="1" applyFill="1" applyBorder="1" applyAlignment="1" applyProtection="1">
      <alignment horizontal="left" wrapText="1" indent="4"/>
    </xf>
    <xf numFmtId="0" fontId="13" fillId="0" borderId="0" xfId="0" applyFont="1" applyFill="1" applyBorder="1" applyAlignment="1" applyProtection="1">
      <alignment horizontal="left" wrapText="1" indent="3"/>
    </xf>
    <xf numFmtId="0" fontId="13" fillId="0" borderId="0" xfId="0" quotePrefix="1" applyFont="1" applyFill="1" applyBorder="1" applyAlignment="1" applyProtection="1">
      <alignment horizontal="left" wrapText="1" indent="3"/>
    </xf>
    <xf numFmtId="0" fontId="12" fillId="0" borderId="0" xfId="0" applyFont="1" applyFill="1" applyBorder="1" applyAlignment="1" applyProtection="1">
      <alignment horizontal="left" wrapText="1" indent="3"/>
    </xf>
    <xf numFmtId="4" fontId="13" fillId="0" borderId="0" xfId="0" applyNumberFormat="1" applyFont="1" applyFill="1"/>
    <xf numFmtId="0" fontId="13" fillId="0" borderId="0" xfId="0" applyFont="1" applyFill="1" applyBorder="1" applyAlignment="1" applyProtection="1">
      <alignment horizontal="left" wrapText="1" indent="2"/>
    </xf>
    <xf numFmtId="0" fontId="12" fillId="0" borderId="20" xfId="0" applyFont="1" applyFill="1" applyBorder="1" applyAlignment="1" applyProtection="1">
      <alignment horizontal="left" vertical="center" wrapText="1" indent="2"/>
    </xf>
    <xf numFmtId="4" fontId="13" fillId="0" borderId="20" xfId="0" applyNumberFormat="1" applyFont="1" applyFill="1" applyBorder="1"/>
    <xf numFmtId="0" fontId="12" fillId="0" borderId="0" xfId="0" quotePrefix="1" applyFont="1" applyFill="1" applyBorder="1" applyAlignment="1" applyProtection="1">
      <alignment horizontal="left" wrapText="1" indent="3"/>
    </xf>
    <xf numFmtId="0" fontId="12" fillId="0" borderId="0" xfId="0" applyFont="1" applyFill="1" applyAlignment="1">
      <alignment horizontal="left" wrapText="1" indent="5"/>
    </xf>
    <xf numFmtId="4" fontId="12" fillId="0" borderId="0" xfId="0" applyNumberFormat="1" applyFont="1" applyFill="1"/>
    <xf numFmtId="166" fontId="12" fillId="0" borderId="0" xfId="0" applyNumberFormat="1" applyFont="1" applyFill="1" applyBorder="1" applyAlignment="1">
      <alignment vertical="center"/>
    </xf>
    <xf numFmtId="166" fontId="13" fillId="0" borderId="0" xfId="0" applyNumberFormat="1" applyFont="1" applyFill="1" applyBorder="1" applyAlignment="1">
      <alignment vertical="center"/>
    </xf>
    <xf numFmtId="166" fontId="13" fillId="0" borderId="0" xfId="0" applyNumberFormat="1" applyFont="1" applyFill="1" applyAlignment="1">
      <alignment vertical="center"/>
    </xf>
    <xf numFmtId="166" fontId="12" fillId="0" borderId="0" xfId="0" applyNumberFormat="1" applyFont="1" applyFill="1" applyAlignment="1">
      <alignment vertical="center"/>
    </xf>
    <xf numFmtId="166" fontId="12" fillId="5" borderId="0" xfId="0" applyNumberFormat="1" applyFont="1" applyFill="1" applyAlignment="1">
      <alignment vertical="center"/>
    </xf>
    <xf numFmtId="4" fontId="13" fillId="0" borderId="0" xfId="0" applyNumberFormat="1" applyFont="1" applyFill="1" applyAlignment="1">
      <alignment vertical="center"/>
    </xf>
    <xf numFmtId="4" fontId="12" fillId="0" borderId="0" xfId="0" applyNumberFormat="1" applyFont="1" applyFill="1" applyAlignment="1">
      <alignment vertical="center"/>
    </xf>
    <xf numFmtId="0" fontId="9" fillId="0" borderId="61" xfId="0" applyFont="1" applyBorder="1"/>
    <xf numFmtId="0" fontId="14" fillId="0" borderId="61" xfId="0" applyFont="1" applyBorder="1" applyAlignment="1">
      <alignment horizontal="center" vertical="center"/>
    </xf>
    <xf numFmtId="0" fontId="9" fillId="0" borderId="61" xfId="0" applyFont="1" applyBorder="1" applyAlignment="1">
      <alignment horizontal="center" vertical="center"/>
    </xf>
    <xf numFmtId="0" fontId="9" fillId="0" borderId="61" xfId="0" applyFont="1" applyBorder="1" applyAlignment="1">
      <alignment horizontal="centerContinuous" vertical="center"/>
    </xf>
    <xf numFmtId="0" fontId="10" fillId="0" borderId="0" xfId="0" applyFont="1" applyAlignment="1">
      <alignment horizontal="center" vertical="center"/>
    </xf>
    <xf numFmtId="4" fontId="13" fillId="0" borderId="19" xfId="0" applyNumberFormat="1" applyFont="1" applyFill="1" applyBorder="1" applyAlignment="1">
      <alignment horizontal="right"/>
    </xf>
    <xf numFmtId="0" fontId="12" fillId="0" borderId="19" xfId="0" applyFont="1" applyBorder="1"/>
    <xf numFmtId="0" fontId="31" fillId="0" borderId="19" xfId="0" applyFont="1" applyBorder="1"/>
    <xf numFmtId="166" fontId="33" fillId="0" borderId="0" xfId="5" applyNumberFormat="1" applyFont="1" applyFill="1"/>
    <xf numFmtId="166" fontId="32" fillId="0" borderId="0" xfId="7" applyNumberFormat="1" applyFont="1" applyFill="1"/>
    <xf numFmtId="166" fontId="33" fillId="0" borderId="0" xfId="7" applyNumberFormat="1" applyFont="1" applyFill="1"/>
    <xf numFmtId="0" fontId="34" fillId="0" borderId="11" xfId="0" applyFont="1" applyBorder="1" applyAlignment="1">
      <alignment horizontal="justify" vertical="top" wrapText="1"/>
    </xf>
    <xf numFmtId="43" fontId="13" fillId="0" borderId="11" xfId="4" applyFont="1" applyBorder="1" applyAlignment="1">
      <alignment vertical="center"/>
    </xf>
    <xf numFmtId="43" fontId="13" fillId="0" borderId="13" xfId="4" applyFont="1" applyBorder="1" applyAlignment="1">
      <alignment vertical="center"/>
    </xf>
    <xf numFmtId="4" fontId="13" fillId="0" borderId="14" xfId="0" applyNumberFormat="1" applyFont="1" applyBorder="1" applyAlignment="1">
      <alignment vertical="center"/>
    </xf>
    <xf numFmtId="0" fontId="12" fillId="5" borderId="58" xfId="0" applyFont="1" applyFill="1" applyBorder="1" applyAlignment="1">
      <alignment horizontal="left" vertical="center"/>
    </xf>
    <xf numFmtId="43" fontId="9" fillId="0" borderId="32" xfId="4" applyFont="1" applyFill="1" applyBorder="1" applyAlignment="1">
      <alignment horizontal="right" vertical="center"/>
    </xf>
    <xf numFmtId="43" fontId="9" fillId="0" borderId="21" xfId="4" applyFont="1" applyFill="1" applyBorder="1" applyAlignment="1">
      <alignment horizontal="right" vertical="center"/>
    </xf>
    <xf numFmtId="43" fontId="9" fillId="0" borderId="22" xfId="4" applyFont="1" applyFill="1" applyBorder="1" applyAlignment="1">
      <alignment horizontal="right" vertical="center"/>
    </xf>
    <xf numFmtId="43" fontId="9" fillId="0" borderId="23" xfId="4" applyFont="1" applyFill="1" applyBorder="1" applyAlignment="1">
      <alignment horizontal="right" vertical="center"/>
    </xf>
    <xf numFmtId="43" fontId="9" fillId="0" borderId="37" xfId="4" applyFont="1" applyFill="1" applyBorder="1" applyAlignment="1">
      <alignment horizontal="right" vertical="center"/>
    </xf>
    <xf numFmtId="43" fontId="9" fillId="0" borderId="24" xfId="4" applyFont="1" applyFill="1" applyBorder="1" applyAlignment="1">
      <alignment horizontal="right" vertical="center"/>
    </xf>
    <xf numFmtId="43" fontId="15" fillId="0" borderId="33" xfId="4" applyFont="1" applyFill="1" applyBorder="1" applyAlignment="1">
      <alignment horizontal="right"/>
    </xf>
    <xf numFmtId="43" fontId="15" fillId="0" borderId="10" xfId="4" applyFont="1" applyFill="1" applyBorder="1" applyAlignment="1">
      <alignment horizontal="right" vertical="center"/>
    </xf>
    <xf numFmtId="43" fontId="15" fillId="0" borderId="9" xfId="4" applyFont="1" applyFill="1" applyBorder="1" applyAlignment="1">
      <alignment horizontal="right"/>
    </xf>
    <xf numFmtId="43" fontId="15" fillId="0" borderId="34" xfId="4" applyFont="1" applyFill="1" applyBorder="1" applyAlignment="1">
      <alignment horizontal="right" vertical="center"/>
    </xf>
    <xf numFmtId="43" fontId="15" fillId="0" borderId="19" xfId="4" applyFont="1" applyFill="1" applyBorder="1" applyAlignment="1">
      <alignment horizontal="right"/>
    </xf>
    <xf numFmtId="43" fontId="15" fillId="0" borderId="19" xfId="4" applyFont="1" applyFill="1" applyBorder="1" applyAlignment="1">
      <alignment horizontal="right" vertical="center"/>
    </xf>
    <xf numFmtId="43" fontId="15" fillId="0" borderId="35" xfId="4" applyFont="1" applyFill="1" applyBorder="1" applyAlignment="1">
      <alignment horizontal="right"/>
    </xf>
    <xf numFmtId="43" fontId="13" fillId="0" borderId="14" xfId="4" applyFont="1" applyBorder="1" applyAlignment="1">
      <alignment vertical="center"/>
    </xf>
    <xf numFmtId="0" fontId="10" fillId="0" borderId="0" xfId="0" applyFont="1" applyAlignment="1">
      <alignment horizontal="center" vertical="center"/>
    </xf>
    <xf numFmtId="0" fontId="16" fillId="0" borderId="0" xfId="0" applyFont="1" applyAlignment="1">
      <alignment horizontal="center" vertical="center"/>
    </xf>
    <xf numFmtId="0" fontId="12" fillId="4" borderId="64" xfId="0" applyFont="1" applyFill="1" applyBorder="1" applyAlignment="1">
      <alignment horizontal="center" vertical="center" wrapText="1"/>
    </xf>
    <xf numFmtId="0" fontId="12" fillId="4" borderId="65" xfId="0" applyFont="1" applyFill="1" applyBorder="1" applyAlignment="1">
      <alignment horizontal="center" vertical="center" wrapText="1"/>
    </xf>
    <xf numFmtId="0" fontId="12" fillId="4" borderId="41"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42" xfId="0" applyFont="1" applyFill="1" applyBorder="1" applyAlignment="1">
      <alignment horizontal="center" vertical="center" wrapText="1"/>
    </xf>
    <xf numFmtId="0" fontId="12" fillId="4" borderId="43" xfId="0" applyFont="1" applyFill="1" applyBorder="1" applyAlignment="1">
      <alignment horizontal="center" vertical="center" wrapText="1"/>
    </xf>
    <xf numFmtId="0" fontId="12" fillId="4" borderId="4" xfId="0" applyFont="1" applyFill="1" applyBorder="1" applyAlignment="1">
      <alignment horizontal="center" vertical="center"/>
    </xf>
    <xf numFmtId="0" fontId="12" fillId="4" borderId="66" xfId="0" applyFont="1" applyFill="1" applyBorder="1" applyAlignment="1">
      <alignment horizontal="center" vertical="center"/>
    </xf>
    <xf numFmtId="0" fontId="12" fillId="4" borderId="4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39" xfId="0" applyFont="1" applyFill="1" applyBorder="1" applyAlignment="1">
      <alignment horizontal="center"/>
    </xf>
    <xf numFmtId="0" fontId="12" fillId="4" borderId="45" xfId="0" applyFont="1" applyFill="1" applyBorder="1" applyAlignment="1">
      <alignment horizontal="center"/>
    </xf>
    <xf numFmtId="0" fontId="12" fillId="0" borderId="57" xfId="0" applyFont="1" applyBorder="1" applyAlignment="1">
      <alignment horizontal="left" vertical="top"/>
    </xf>
    <xf numFmtId="0" fontId="12" fillId="0" borderId="58" xfId="0" applyFont="1" applyBorder="1" applyAlignment="1">
      <alignment horizontal="left" vertical="top"/>
    </xf>
    <xf numFmtId="0" fontId="12" fillId="0" borderId="59" xfId="0" applyFont="1" applyBorder="1" applyAlignment="1">
      <alignment horizontal="left" vertical="top"/>
    </xf>
    <xf numFmtId="0" fontId="12" fillId="0" borderId="60" xfId="0" applyFont="1" applyBorder="1" applyAlignment="1">
      <alignment horizontal="left" vertical="top"/>
    </xf>
    <xf numFmtId="0" fontId="12" fillId="0" borderId="61" xfId="0" applyFont="1" applyBorder="1" applyAlignment="1">
      <alignment horizontal="left" vertical="top"/>
    </xf>
    <xf numFmtId="0" fontId="12" fillId="0" borderId="62" xfId="0" applyFont="1" applyBorder="1" applyAlignment="1">
      <alignment horizontal="left" vertical="top"/>
    </xf>
    <xf numFmtId="0" fontId="12" fillId="4" borderId="40" xfId="0" applyFont="1" applyFill="1" applyBorder="1" applyAlignment="1">
      <alignment horizontal="center"/>
    </xf>
    <xf numFmtId="0" fontId="8" fillId="4" borderId="2"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61" xfId="0" applyFont="1" applyFill="1" applyBorder="1" applyAlignment="1">
      <alignment horizontal="center" vertical="center" wrapText="1"/>
    </xf>
    <xf numFmtId="0" fontId="12" fillId="5" borderId="0" xfId="0" applyFont="1" applyFill="1" applyBorder="1" applyAlignment="1">
      <alignment horizontal="center" vertical="center"/>
    </xf>
    <xf numFmtId="0" fontId="0" fillId="0" borderId="61" xfId="0" applyBorder="1" applyAlignment="1"/>
    <xf numFmtId="0" fontId="12" fillId="4" borderId="28" xfId="0" applyFont="1" applyFill="1" applyBorder="1" applyAlignment="1">
      <alignment horizontal="center" vertical="center"/>
    </xf>
    <xf numFmtId="0" fontId="12" fillId="4" borderId="38" xfId="0" applyFont="1" applyFill="1" applyBorder="1" applyAlignment="1">
      <alignment horizontal="center" vertical="center"/>
    </xf>
    <xf numFmtId="0" fontId="12" fillId="4" borderId="27" xfId="0" applyFont="1" applyFill="1" applyBorder="1" applyAlignment="1">
      <alignment horizontal="center" vertical="center"/>
    </xf>
    <xf numFmtId="0" fontId="12" fillId="4" borderId="48" xfId="0" applyFont="1" applyFill="1" applyBorder="1" applyAlignment="1">
      <alignment horizontal="center" vertical="center"/>
    </xf>
    <xf numFmtId="0" fontId="12" fillId="4" borderId="46"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46"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48" xfId="0" applyFont="1" applyFill="1" applyBorder="1" applyAlignment="1">
      <alignment horizontal="center" vertical="center" wrapText="1"/>
    </xf>
    <xf numFmtId="0" fontId="12" fillId="4" borderId="49" xfId="0" applyFont="1" applyFill="1" applyBorder="1" applyAlignment="1">
      <alignment horizontal="center" vertical="center" wrapText="1"/>
    </xf>
    <xf numFmtId="0" fontId="12" fillId="4" borderId="47" xfId="0" applyFont="1" applyFill="1" applyBorder="1" applyAlignment="1">
      <alignment horizontal="center" vertical="center" wrapText="1"/>
    </xf>
    <xf numFmtId="0" fontId="20" fillId="0" borderId="11" xfId="1" applyNumberFormat="1" applyFont="1" applyFill="1" applyBorder="1" applyAlignment="1">
      <alignment horizontal="center" vertical="center" textRotation="90" readingOrder="1"/>
    </xf>
    <xf numFmtId="0" fontId="20" fillId="0" borderId="9" xfId="1" applyNumberFormat="1" applyFont="1" applyFill="1" applyBorder="1" applyAlignment="1">
      <alignment horizontal="center" vertical="center" textRotation="90" readingOrder="1"/>
    </xf>
    <xf numFmtId="164" fontId="24" fillId="5" borderId="19" xfId="1" applyNumberFormat="1" applyFont="1" applyFill="1" applyBorder="1" applyAlignment="1">
      <alignment horizontal="center" vertical="center" textRotation="90" wrapText="1"/>
    </xf>
    <xf numFmtId="164" fontId="24" fillId="5" borderId="36" xfId="1" applyNumberFormat="1" applyFont="1" applyFill="1" applyBorder="1" applyAlignment="1">
      <alignment horizontal="center" vertical="center" textRotation="90" wrapText="1"/>
    </xf>
    <xf numFmtId="0" fontId="18" fillId="0" borderId="35" xfId="1" applyFont="1" applyFill="1" applyBorder="1" applyAlignment="1" applyProtection="1">
      <alignment horizontal="center" vertical="center" wrapText="1"/>
    </xf>
    <xf numFmtId="0" fontId="18" fillId="0" borderId="19" xfId="1" applyFont="1" applyFill="1" applyBorder="1" applyAlignment="1" applyProtection="1">
      <alignment horizontal="center" vertical="center" wrapText="1"/>
    </xf>
    <xf numFmtId="0" fontId="18" fillId="0" borderId="34" xfId="1" applyFont="1" applyFill="1" applyBorder="1" applyAlignment="1" applyProtection="1">
      <alignment horizontal="center" vertical="center" wrapText="1"/>
    </xf>
    <xf numFmtId="0" fontId="12" fillId="4" borderId="55" xfId="1" applyFont="1" applyFill="1" applyBorder="1" applyAlignment="1">
      <alignment horizontal="center" vertical="center"/>
    </xf>
    <xf numFmtId="0" fontId="12" fillId="4" borderId="0" xfId="1" applyFont="1" applyFill="1" applyBorder="1" applyAlignment="1">
      <alignment horizontal="center" vertical="center"/>
    </xf>
    <xf numFmtId="0" fontId="12" fillId="4" borderId="30" xfId="1" applyFont="1" applyFill="1" applyBorder="1" applyAlignment="1">
      <alignment horizontal="center" vertical="center"/>
    </xf>
    <xf numFmtId="164" fontId="24" fillId="5" borderId="33" xfId="1" applyNumberFormat="1" applyFont="1" applyFill="1" applyBorder="1" applyAlignment="1">
      <alignment horizontal="center" vertical="center" textRotation="90" wrapText="1"/>
    </xf>
    <xf numFmtId="0" fontId="18" fillId="0" borderId="36" xfId="1" applyFont="1" applyFill="1" applyBorder="1" applyAlignment="1" applyProtection="1">
      <alignment horizontal="center" vertical="center" wrapText="1"/>
    </xf>
    <xf numFmtId="0" fontId="12" fillId="4" borderId="55" xfId="1" applyFont="1" applyFill="1" applyBorder="1" applyAlignment="1">
      <alignment horizontal="center" vertical="center" wrapText="1"/>
    </xf>
    <xf numFmtId="0" fontId="12" fillId="4" borderId="0" xfId="1" applyFont="1" applyFill="1" applyBorder="1" applyAlignment="1">
      <alignment horizontal="center" vertical="center" wrapText="1"/>
    </xf>
    <xf numFmtId="0" fontId="12" fillId="4" borderId="30" xfId="1" applyFont="1" applyFill="1" applyBorder="1" applyAlignment="1">
      <alignment horizontal="center" vertical="center" wrapText="1"/>
    </xf>
    <xf numFmtId="167" fontId="20" fillId="0" borderId="56" xfId="1" applyNumberFormat="1" applyFont="1" applyFill="1" applyBorder="1" applyAlignment="1">
      <alignment horizontal="center" vertical="center" textRotation="90" readingOrder="1"/>
    </xf>
    <xf numFmtId="167" fontId="20" fillId="0" borderId="11" xfId="1" applyNumberFormat="1" applyFont="1" applyFill="1" applyBorder="1" applyAlignment="1">
      <alignment horizontal="center" vertical="center" textRotation="90" readingOrder="1"/>
    </xf>
    <xf numFmtId="0" fontId="11" fillId="4" borderId="55" xfId="1" applyFont="1" applyFill="1" applyBorder="1" applyAlignment="1">
      <alignment horizontal="center" vertical="center"/>
    </xf>
    <xf numFmtId="0" fontId="11" fillId="4" borderId="0" xfId="1" applyFont="1" applyFill="1" applyBorder="1" applyAlignment="1">
      <alignment horizontal="center" vertical="center"/>
    </xf>
    <xf numFmtId="0" fontId="11" fillId="4" borderId="30" xfId="1" applyFont="1" applyFill="1" applyBorder="1" applyAlignment="1">
      <alignment horizontal="center" vertical="center"/>
    </xf>
    <xf numFmtId="167" fontId="20" fillId="0" borderId="10" xfId="1" applyNumberFormat="1" applyFont="1" applyFill="1" applyBorder="1" applyAlignment="1">
      <alignment horizontal="center" vertical="center" textRotation="90" readingOrder="1"/>
    </xf>
    <xf numFmtId="0" fontId="15" fillId="4" borderId="55" xfId="1" applyFont="1" applyFill="1" applyBorder="1" applyAlignment="1">
      <alignment horizontal="center" wrapText="1"/>
    </xf>
    <xf numFmtId="0" fontId="20" fillId="4" borderId="31" xfId="1" applyFont="1" applyFill="1" applyBorder="1" applyAlignment="1">
      <alignment horizontal="center" vertical="center" wrapText="1"/>
    </xf>
    <xf numFmtId="0" fontId="20" fillId="4" borderId="30" xfId="1" applyFont="1" applyFill="1" applyBorder="1" applyAlignment="1">
      <alignment horizontal="center" vertical="center" wrapText="1"/>
    </xf>
    <xf numFmtId="0" fontId="20" fillId="0" borderId="50" xfId="1" applyNumberFormat="1" applyFont="1" applyFill="1" applyBorder="1" applyAlignment="1">
      <alignment horizontal="center" vertical="center" textRotation="90" readingOrder="1"/>
    </xf>
    <xf numFmtId="167" fontId="20" fillId="0" borderId="52" xfId="1" applyNumberFormat="1" applyFont="1" applyFill="1" applyBorder="1" applyAlignment="1">
      <alignment horizontal="center" vertical="center" textRotation="90" readingOrder="1"/>
    </xf>
    <xf numFmtId="165" fontId="1" fillId="0" borderId="26" xfId="1" applyNumberFormat="1" applyFont="1" applyFill="1" applyBorder="1" applyAlignment="1">
      <alignment horizontal="justify" vertical="top" wrapText="1"/>
    </xf>
    <xf numFmtId="0" fontId="1" fillId="0" borderId="32" xfId="0" applyFont="1" applyBorder="1" applyAlignment="1">
      <alignment horizontal="justify" vertical="top" wrapText="1"/>
    </xf>
    <xf numFmtId="165" fontId="1" fillId="0" borderId="27" xfId="1" applyNumberFormat="1" applyFont="1" applyFill="1" applyBorder="1" applyAlignment="1">
      <alignment horizontal="justify" vertical="top" wrapText="1"/>
    </xf>
    <xf numFmtId="0" fontId="1" fillId="0" borderId="67" xfId="0" applyFont="1" applyBorder="1" applyAlignment="1">
      <alignment horizontal="justify" vertical="top" wrapText="1"/>
    </xf>
    <xf numFmtId="0" fontId="23" fillId="4" borderId="55" xfId="1" applyFont="1" applyFill="1" applyBorder="1" applyAlignment="1">
      <alignment horizontal="center" vertical="center"/>
    </xf>
    <xf numFmtId="0" fontId="23" fillId="4" borderId="0" xfId="1" applyFont="1" applyFill="1" applyBorder="1" applyAlignment="1">
      <alignment horizontal="center" vertical="center"/>
    </xf>
    <xf numFmtId="0" fontId="23" fillId="4" borderId="30" xfId="1" applyFont="1" applyFill="1" applyBorder="1" applyAlignment="1">
      <alignment horizontal="center" vertical="center"/>
    </xf>
    <xf numFmtId="165" fontId="18" fillId="0" borderId="22" xfId="1" applyNumberFormat="1" applyFont="1" applyFill="1" applyBorder="1" applyAlignment="1">
      <alignment horizontal="center"/>
    </xf>
    <xf numFmtId="165" fontId="18" fillId="0" borderId="23" xfId="1" applyNumberFormat="1" applyFont="1" applyFill="1" applyBorder="1" applyAlignment="1">
      <alignment horizontal="center"/>
    </xf>
    <xf numFmtId="165" fontId="18" fillId="0" borderId="37" xfId="1" applyNumberFormat="1" applyFont="1" applyFill="1" applyBorder="1" applyAlignment="1">
      <alignment horizontal="center"/>
    </xf>
    <xf numFmtId="165" fontId="18" fillId="0" borderId="21" xfId="1" applyNumberFormat="1" applyFont="1" applyFill="1" applyBorder="1" applyAlignment="1">
      <alignment horizontal="center"/>
    </xf>
    <xf numFmtId="165" fontId="18" fillId="0" borderId="24" xfId="1" applyNumberFormat="1" applyFont="1" applyFill="1" applyBorder="1" applyAlignment="1">
      <alignment horizontal="center"/>
    </xf>
    <xf numFmtId="165" fontId="31" fillId="0" borderId="32" xfId="1" applyNumberFormat="1" applyFont="1" applyFill="1" applyBorder="1" applyAlignment="1">
      <alignment horizontal="center"/>
    </xf>
    <xf numFmtId="165" fontId="31" fillId="0" borderId="67" xfId="1" applyNumberFormat="1" applyFont="1" applyFill="1" applyBorder="1" applyAlignment="1">
      <alignment horizontal="center"/>
    </xf>
    <xf numFmtId="165" fontId="31" fillId="0" borderId="53" xfId="1" applyNumberFormat="1" applyFont="1" applyFill="1" applyBorder="1" applyAlignment="1">
      <alignment horizontal="center"/>
    </xf>
    <xf numFmtId="165" fontId="31" fillId="0" borderId="68" xfId="1" applyNumberFormat="1" applyFont="1" applyFill="1" applyBorder="1" applyAlignment="1">
      <alignment horizontal="center"/>
    </xf>
    <xf numFmtId="165" fontId="18" fillId="0" borderId="54" xfId="1" applyNumberFormat="1" applyFont="1" applyFill="1" applyBorder="1" applyAlignment="1">
      <alignment horizontal="center"/>
    </xf>
    <xf numFmtId="165" fontId="18" fillId="0" borderId="18" xfId="1" applyNumberFormat="1" applyFont="1" applyFill="1" applyBorder="1" applyAlignment="1">
      <alignment horizontal="center"/>
    </xf>
    <xf numFmtId="165" fontId="18" fillId="0" borderId="2" xfId="1" applyNumberFormat="1" applyFont="1" applyFill="1" applyBorder="1" applyAlignment="1">
      <alignment horizontal="center"/>
    </xf>
    <xf numFmtId="165" fontId="18" fillId="0" borderId="51" xfId="1" applyNumberFormat="1" applyFont="1" applyFill="1" applyBorder="1" applyAlignment="1">
      <alignment horizontal="center"/>
    </xf>
    <xf numFmtId="0" fontId="20" fillId="0" borderId="63" xfId="1" applyNumberFormat="1" applyFont="1" applyFill="1" applyBorder="1" applyAlignment="1">
      <alignment horizontal="center" vertical="center" textRotation="90" readingOrder="1"/>
    </xf>
    <xf numFmtId="165" fontId="18" fillId="0" borderId="20" xfId="1" applyNumberFormat="1" applyFont="1" applyFill="1" applyBorder="1" applyAlignment="1">
      <alignment horizontal="center"/>
    </xf>
    <xf numFmtId="165" fontId="18" fillId="0" borderId="25" xfId="1" applyNumberFormat="1" applyFont="1" applyFill="1" applyBorder="1" applyAlignment="1">
      <alignment horizontal="center"/>
    </xf>
    <xf numFmtId="165" fontId="18" fillId="0" borderId="0" xfId="1" applyNumberFormat="1" applyFont="1" applyFill="1" applyBorder="1" applyAlignment="1">
      <alignment horizontal="center"/>
    </xf>
    <xf numFmtId="165" fontId="18" fillId="0" borderId="32" xfId="1" applyNumberFormat="1" applyFont="1" applyFill="1" applyBorder="1" applyAlignment="1">
      <alignment horizontal="center"/>
    </xf>
    <xf numFmtId="0" fontId="18" fillId="0" borderId="33" xfId="1" applyFont="1" applyFill="1" applyBorder="1" applyAlignment="1" applyProtection="1">
      <alignment horizontal="center" vertical="center" wrapText="1"/>
    </xf>
    <xf numFmtId="165" fontId="18" fillId="0" borderId="53" xfId="1" applyNumberFormat="1" applyFont="1" applyFill="1" applyBorder="1" applyAlignment="1">
      <alignment horizontal="center"/>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1">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142875</xdr:rowOff>
    </xdr:from>
    <xdr:to>
      <xdr:col>9</xdr:col>
      <xdr:colOff>800100</xdr:colOff>
      <xdr:row>6</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61</xdr:row>
      <xdr:rowOff>134471</xdr:rowOff>
    </xdr:from>
    <xdr:to>
      <xdr:col>10</xdr:col>
      <xdr:colOff>115415</xdr:colOff>
      <xdr:row>68</xdr:row>
      <xdr:rowOff>44824</xdr:rowOff>
    </xdr:to>
    <xdr:sp macro="" textlink="">
      <xdr:nvSpPr>
        <xdr:cNvPr id="25" name="24 CuadroTexto"/>
        <xdr:cNvSpPr txBox="1"/>
      </xdr:nvSpPr>
      <xdr:spPr>
        <a:xfrm>
          <a:off x="2531403" y="11317942"/>
          <a:ext cx="2436159"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a:t>
          </a:r>
        </a:p>
      </xdr:txBody>
    </xdr:sp>
    <xdr:clientData/>
  </xdr:twoCellAnchor>
  <xdr:twoCellAnchor>
    <xdr:from>
      <xdr:col>11</xdr:col>
      <xdr:colOff>850522</xdr:colOff>
      <xdr:row>61</xdr:row>
      <xdr:rowOff>145677</xdr:rowOff>
    </xdr:from>
    <xdr:to>
      <xdr:col>15</xdr:col>
      <xdr:colOff>616323</xdr:colOff>
      <xdr:row>68</xdr:row>
      <xdr:rowOff>56030</xdr:rowOff>
    </xdr:to>
    <xdr:sp macro="" textlink="">
      <xdr:nvSpPr>
        <xdr:cNvPr id="37" name="36 CuadroTexto"/>
        <xdr:cNvSpPr txBox="1"/>
      </xdr:nvSpPr>
      <xdr:spPr>
        <a:xfrm>
          <a:off x="7271493" y="11654118"/>
          <a:ext cx="3486154"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Revisó: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EUGENIA HERNÁNDEZ OSORNO</a:t>
          </a:r>
        </a:p>
        <a:p>
          <a:pPr marL="0" indent="0" algn="ctr"/>
          <a:r>
            <a:rPr lang="es-MX" sz="1100" b="1">
              <a:solidFill>
                <a:schemeClr val="tx1"/>
              </a:solidFill>
              <a:latin typeface="Arial" pitchFamily="34" charset="0"/>
              <a:ea typeface="+mn-ea"/>
              <a:cs typeface="Arial" pitchFamily="34" charset="0"/>
            </a:rPr>
            <a:t>GERENTE DE ADMINISTRACIÓN Y FINANZAS</a:t>
          </a:r>
        </a:p>
      </xdr:txBody>
    </xdr:sp>
    <xdr:clientData/>
  </xdr:twoCellAnchor>
  <xdr:twoCellAnchor>
    <xdr:from>
      <xdr:col>18</xdr:col>
      <xdr:colOff>323845</xdr:colOff>
      <xdr:row>61</xdr:row>
      <xdr:rowOff>134471</xdr:rowOff>
    </xdr:from>
    <xdr:to>
      <xdr:col>21</xdr:col>
      <xdr:colOff>593912</xdr:colOff>
      <xdr:row>68</xdr:row>
      <xdr:rowOff>44824</xdr:rowOff>
    </xdr:to>
    <xdr:sp macro="" textlink="">
      <xdr:nvSpPr>
        <xdr:cNvPr id="38" name="37 CuadroTexto"/>
        <xdr:cNvSpPr txBox="1"/>
      </xdr:nvSpPr>
      <xdr:spPr>
        <a:xfrm>
          <a:off x="12885639" y="11642912"/>
          <a:ext cx="3855949"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7</xdr:col>
      <xdr:colOff>89649</xdr:colOff>
      <xdr:row>2</xdr:row>
      <xdr:rowOff>168088</xdr:rowOff>
    </xdr:from>
    <xdr:to>
      <xdr:col>10</xdr:col>
      <xdr:colOff>504265</xdr:colOff>
      <xdr:row>6</xdr:row>
      <xdr:rowOff>0</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1149" y="504264"/>
          <a:ext cx="5020234" cy="7956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13</xdr:row>
      <xdr:rowOff>142875</xdr:rowOff>
    </xdr:from>
    <xdr:to>
      <xdr:col>3</xdr:col>
      <xdr:colOff>1457324</xdr:colOff>
      <xdr:row>19</xdr:row>
      <xdr:rowOff>0</xdr:rowOff>
    </xdr:to>
    <xdr:sp macro="" textlink="">
      <xdr:nvSpPr>
        <xdr:cNvPr id="7" name="6 CuadroTexto"/>
        <xdr:cNvSpPr txBox="1"/>
      </xdr:nvSpPr>
      <xdr:spPr>
        <a:xfrm>
          <a:off x="2028824" y="3057525"/>
          <a:ext cx="3362325" cy="1152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Verdana" pitchFamily="34" charset="0"/>
              <a:ea typeface="Verdana" pitchFamily="34" charset="0"/>
              <a:cs typeface="Verdana" pitchFamily="34" charset="0"/>
            </a:rPr>
            <a:t>Elaboró:</a:t>
          </a:r>
        </a:p>
        <a:p>
          <a:pPr algn="ctr"/>
          <a:endParaRPr lang="es-MX" sz="900" b="1">
            <a:latin typeface="Verdana" pitchFamily="34" charset="0"/>
            <a:ea typeface="Verdana" pitchFamily="34" charset="0"/>
            <a:cs typeface="Verdana" pitchFamily="34" charset="0"/>
          </a:endParaRPr>
        </a:p>
        <a:p>
          <a:pPr algn="ctr"/>
          <a:endParaRPr lang="es-MX" sz="900" b="1">
            <a:latin typeface="Verdana" pitchFamily="34" charset="0"/>
            <a:ea typeface="Verdana" pitchFamily="34" charset="0"/>
            <a:cs typeface="Verdana" pitchFamily="34" charset="0"/>
          </a:endParaRPr>
        </a:p>
        <a:p>
          <a:r>
            <a:rPr lang="es-MX" sz="900">
              <a:latin typeface="Verdana" pitchFamily="34" charset="0"/>
              <a:ea typeface="Verdana" pitchFamily="34" charset="0"/>
              <a:cs typeface="Verdana" pitchFamily="34" charset="0"/>
            </a:rPr>
            <a:t> </a:t>
          </a:r>
        </a:p>
        <a:p>
          <a:pPr algn="ctr"/>
          <a:r>
            <a:rPr lang="es-MX" sz="900" b="1">
              <a:solidFill>
                <a:schemeClr val="tx1"/>
              </a:solidFill>
              <a:latin typeface="Verdana" pitchFamily="34" charset="0"/>
              <a:ea typeface="Verdana" pitchFamily="34" charset="0"/>
              <a:cs typeface="Verdana" pitchFamily="34" charset="0"/>
            </a:rPr>
            <a:t>_________________________</a:t>
          </a:r>
        </a:p>
        <a:p>
          <a:pPr marL="0" indent="0" algn="ctr"/>
          <a:r>
            <a:rPr lang="es-MX" sz="900" b="1">
              <a:solidFill>
                <a:schemeClr val="tx1"/>
              </a:solidFill>
              <a:latin typeface="Verdana" pitchFamily="34" charset="0"/>
              <a:ea typeface="Verdana" pitchFamily="34" charset="0"/>
              <a:cs typeface="Verdana" pitchFamily="34" charset="0"/>
            </a:rPr>
            <a:t>C.P. CECILIA MENDOZA FRIAS</a:t>
          </a:r>
        </a:p>
        <a:p>
          <a:pPr marL="0" indent="0" algn="ctr"/>
          <a:r>
            <a:rPr lang="es-MX" sz="900" b="1">
              <a:solidFill>
                <a:schemeClr val="tx1"/>
              </a:solidFill>
              <a:latin typeface="Verdana" pitchFamily="34" charset="0"/>
              <a:ea typeface="Verdana" pitchFamily="34" charset="0"/>
              <a:cs typeface="Verdana" pitchFamily="34" charset="0"/>
            </a:rPr>
            <a:t>SUBGERENTE DE FINANZAS Y CONTROL</a:t>
          </a:r>
        </a:p>
      </xdr:txBody>
    </xdr:sp>
    <xdr:clientData/>
  </xdr:twoCellAnchor>
  <xdr:twoCellAnchor>
    <xdr:from>
      <xdr:col>4</xdr:col>
      <xdr:colOff>1057276</xdr:colOff>
      <xdr:row>13</xdr:row>
      <xdr:rowOff>154081</xdr:rowOff>
    </xdr:from>
    <xdr:to>
      <xdr:col>8</xdr:col>
      <xdr:colOff>333375</xdr:colOff>
      <xdr:row>18</xdr:row>
      <xdr:rowOff>51547</xdr:rowOff>
    </xdr:to>
    <xdr:sp macro="" textlink="">
      <xdr:nvSpPr>
        <xdr:cNvPr id="8" name="7 CuadroTexto"/>
        <xdr:cNvSpPr txBox="1"/>
      </xdr:nvSpPr>
      <xdr:spPr>
        <a:xfrm>
          <a:off x="6619876" y="3068731"/>
          <a:ext cx="3667124"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Verdana" pitchFamily="34" charset="0"/>
              <a:ea typeface="Verdana" pitchFamily="34" charset="0"/>
              <a:cs typeface="Verdana" pitchFamily="34" charset="0"/>
            </a:rPr>
            <a:t>Revisó:</a:t>
          </a:r>
        </a:p>
        <a:p>
          <a:pPr algn="ctr"/>
          <a:endParaRPr lang="es-MX" sz="900" b="1">
            <a:latin typeface="Verdana" pitchFamily="34" charset="0"/>
            <a:ea typeface="Verdana" pitchFamily="34" charset="0"/>
            <a:cs typeface="Verdana" pitchFamily="34" charset="0"/>
          </a:endParaRPr>
        </a:p>
        <a:p>
          <a:pPr algn="ctr"/>
          <a:endParaRPr lang="es-MX" sz="900" b="1">
            <a:latin typeface="Verdana" pitchFamily="34" charset="0"/>
            <a:ea typeface="Verdana" pitchFamily="34" charset="0"/>
            <a:cs typeface="Verdana" pitchFamily="34" charset="0"/>
          </a:endParaRPr>
        </a:p>
        <a:p>
          <a:r>
            <a:rPr lang="es-MX" sz="900">
              <a:latin typeface="Verdana" pitchFamily="34" charset="0"/>
              <a:ea typeface="Verdana" pitchFamily="34" charset="0"/>
              <a:cs typeface="Verdana" pitchFamily="34" charset="0"/>
            </a:rPr>
            <a:t> </a:t>
          </a:r>
        </a:p>
        <a:p>
          <a:pPr algn="ctr"/>
          <a:r>
            <a:rPr lang="es-MX" sz="900" b="1">
              <a:solidFill>
                <a:schemeClr val="tx1"/>
              </a:solidFill>
              <a:latin typeface="Verdana" pitchFamily="34" charset="0"/>
              <a:ea typeface="Verdana" pitchFamily="34" charset="0"/>
              <a:cs typeface="Verdana" pitchFamily="34" charset="0"/>
            </a:rPr>
            <a:t>____________________________________</a:t>
          </a:r>
        </a:p>
        <a:p>
          <a:pPr marL="0" indent="0" algn="ctr"/>
          <a:r>
            <a:rPr lang="es-MX" sz="900" b="1">
              <a:solidFill>
                <a:schemeClr val="tx1"/>
              </a:solidFill>
              <a:latin typeface="Verdana" pitchFamily="34" charset="0"/>
              <a:ea typeface="Verdana" pitchFamily="34" charset="0"/>
              <a:cs typeface="Verdana" pitchFamily="34" charset="0"/>
            </a:rPr>
            <a:t>LIC. MARIA EUGENIA HERNÁNDEZ OSORNO</a:t>
          </a:r>
        </a:p>
        <a:p>
          <a:pPr marL="0" indent="0" algn="ctr"/>
          <a:r>
            <a:rPr lang="es-MX" sz="900" b="1">
              <a:solidFill>
                <a:schemeClr val="tx1"/>
              </a:solidFill>
              <a:latin typeface="Verdana" pitchFamily="34" charset="0"/>
              <a:ea typeface="Verdana" pitchFamily="34" charset="0"/>
              <a:cs typeface="Verdana" pitchFamily="34" charset="0"/>
            </a:rPr>
            <a:t>GERENTE</a:t>
          </a:r>
          <a:r>
            <a:rPr lang="es-MX" sz="900" b="1" baseline="0">
              <a:solidFill>
                <a:schemeClr val="tx1"/>
              </a:solidFill>
              <a:latin typeface="Verdana" pitchFamily="34" charset="0"/>
              <a:ea typeface="Verdana" pitchFamily="34" charset="0"/>
              <a:cs typeface="Verdana" pitchFamily="34" charset="0"/>
            </a:rPr>
            <a:t> DE ADMINISTRACIÓN Y FINANZAS</a:t>
          </a:r>
          <a:endParaRPr lang="es-MX" sz="900" b="1">
            <a:solidFill>
              <a:schemeClr val="tx1"/>
            </a:solidFill>
            <a:latin typeface="Verdana" pitchFamily="34" charset="0"/>
            <a:ea typeface="Verdana" pitchFamily="34" charset="0"/>
            <a:cs typeface="Verdana" pitchFamily="34" charset="0"/>
          </a:endParaRPr>
        </a:p>
      </xdr:txBody>
    </xdr:sp>
    <xdr:clientData/>
  </xdr:twoCellAnchor>
  <xdr:twoCellAnchor>
    <xdr:from>
      <xdr:col>9</xdr:col>
      <xdr:colOff>523875</xdr:colOff>
      <xdr:row>13</xdr:row>
      <xdr:rowOff>142875</xdr:rowOff>
    </xdr:from>
    <xdr:to>
      <xdr:col>13</xdr:col>
      <xdr:colOff>0</xdr:colOff>
      <xdr:row>18</xdr:row>
      <xdr:rowOff>40341</xdr:rowOff>
    </xdr:to>
    <xdr:sp macro="" textlink="">
      <xdr:nvSpPr>
        <xdr:cNvPr id="9" name="8 CuadroTexto"/>
        <xdr:cNvSpPr txBox="1"/>
      </xdr:nvSpPr>
      <xdr:spPr>
        <a:xfrm>
          <a:off x="11182350" y="3057525"/>
          <a:ext cx="3771900"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Verdana" pitchFamily="34" charset="0"/>
              <a:ea typeface="Verdana" pitchFamily="34" charset="0"/>
              <a:cs typeface="Verdana" pitchFamily="34" charset="0"/>
            </a:rPr>
            <a:t>Autorizó:</a:t>
          </a:r>
        </a:p>
        <a:p>
          <a:pPr algn="ctr"/>
          <a:endParaRPr lang="es-MX" sz="900" b="1">
            <a:latin typeface="Verdana" pitchFamily="34" charset="0"/>
            <a:ea typeface="Verdana" pitchFamily="34" charset="0"/>
            <a:cs typeface="Verdana" pitchFamily="34" charset="0"/>
          </a:endParaRPr>
        </a:p>
        <a:p>
          <a:pPr algn="ctr"/>
          <a:endParaRPr lang="es-MX" sz="900" b="1">
            <a:latin typeface="Verdana" pitchFamily="34" charset="0"/>
            <a:ea typeface="Verdana" pitchFamily="34" charset="0"/>
            <a:cs typeface="Verdana" pitchFamily="34" charset="0"/>
          </a:endParaRPr>
        </a:p>
        <a:p>
          <a:r>
            <a:rPr lang="es-MX" sz="900">
              <a:latin typeface="Verdana" pitchFamily="34" charset="0"/>
              <a:ea typeface="Verdana" pitchFamily="34" charset="0"/>
              <a:cs typeface="Verdana" pitchFamily="34" charset="0"/>
            </a:rPr>
            <a:t> </a:t>
          </a:r>
        </a:p>
        <a:p>
          <a:pPr algn="ctr"/>
          <a:r>
            <a:rPr lang="es-MX" sz="900" b="1">
              <a:solidFill>
                <a:schemeClr val="tx1"/>
              </a:solidFill>
              <a:latin typeface="Verdana" pitchFamily="34" charset="0"/>
              <a:ea typeface="Verdana" pitchFamily="34" charset="0"/>
              <a:cs typeface="Verdana" pitchFamily="34" charset="0"/>
            </a:rPr>
            <a:t>___________________________________</a:t>
          </a:r>
        </a:p>
        <a:p>
          <a:pPr marL="0" indent="0" algn="ctr"/>
          <a:r>
            <a:rPr lang="es-MX" sz="900" b="1">
              <a:solidFill>
                <a:schemeClr val="tx1"/>
              </a:solidFill>
              <a:latin typeface="Verdana" pitchFamily="34" charset="0"/>
              <a:ea typeface="Verdana" pitchFamily="34" charset="0"/>
              <a:cs typeface="Verdana" pitchFamily="34" charset="0"/>
            </a:rPr>
            <a:t>LIC. MARIA</a:t>
          </a:r>
          <a:r>
            <a:rPr lang="es-MX" sz="900" b="1" baseline="0">
              <a:solidFill>
                <a:schemeClr val="tx1"/>
              </a:solidFill>
              <a:latin typeface="Verdana" pitchFamily="34" charset="0"/>
              <a:ea typeface="Verdana" pitchFamily="34" charset="0"/>
              <a:cs typeface="Verdana" pitchFamily="34" charset="0"/>
            </a:rPr>
            <a:t> YSAURA MORENO ALAMINA</a:t>
          </a:r>
          <a:endParaRPr lang="es-MX" sz="900" b="1">
            <a:solidFill>
              <a:schemeClr val="tx1"/>
            </a:solidFill>
            <a:latin typeface="Verdana" pitchFamily="34" charset="0"/>
            <a:ea typeface="Verdana" pitchFamily="34" charset="0"/>
            <a:cs typeface="Verdana" pitchFamily="34" charset="0"/>
          </a:endParaRPr>
        </a:p>
        <a:p>
          <a:pPr marL="0" indent="0" algn="ctr"/>
          <a:r>
            <a:rPr lang="es-MX" sz="900" b="1">
              <a:solidFill>
                <a:schemeClr val="tx1"/>
              </a:solidFill>
              <a:latin typeface="Verdana" pitchFamily="34" charset="0"/>
              <a:ea typeface="Verdana" pitchFamily="34" charset="0"/>
              <a:cs typeface="Verdana" pitchFamily="34" charset="0"/>
            </a:rPr>
            <a:t>DIRECTORA GENERAL DEL FIDERE III</a:t>
          </a:r>
        </a:p>
      </xdr:txBody>
    </xdr:sp>
    <xdr:clientData/>
  </xdr:twoCellAnchor>
  <xdr:twoCellAnchor editAs="oneCell">
    <xdr:from>
      <xdr:col>1</xdr:col>
      <xdr:colOff>85725</xdr:colOff>
      <xdr:row>0</xdr:row>
      <xdr:rowOff>57149</xdr:rowOff>
    </xdr:from>
    <xdr:to>
      <xdr:col>4</xdr:col>
      <xdr:colOff>933450</xdr:colOff>
      <xdr:row>2</xdr:row>
      <xdr:rowOff>114299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57149"/>
          <a:ext cx="5848350" cy="504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51</xdr:row>
      <xdr:rowOff>12700</xdr:rowOff>
    </xdr:from>
    <xdr:to>
      <xdr:col>6</xdr:col>
      <xdr:colOff>1041400</xdr:colOff>
      <xdr:row>58</xdr:row>
      <xdr:rowOff>25400</xdr:rowOff>
    </xdr:to>
    <xdr:sp macro="" textlink="">
      <xdr:nvSpPr>
        <xdr:cNvPr id="17" name="16 CuadroTexto"/>
        <xdr:cNvSpPr txBox="1"/>
      </xdr:nvSpPr>
      <xdr:spPr>
        <a:xfrm>
          <a:off x="2222500" y="11214100"/>
          <a:ext cx="3416300" cy="99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Verdana" pitchFamily="34" charset="0"/>
              <a:ea typeface="Verdana" pitchFamily="34" charset="0"/>
              <a:cs typeface="Verdana" pitchFamily="34" charset="0"/>
            </a:rPr>
            <a:t>Elaboró:</a:t>
          </a:r>
        </a:p>
        <a:p>
          <a:pPr algn="ctr"/>
          <a:endParaRPr lang="es-MX" sz="1100" b="1">
            <a:solidFill>
              <a:schemeClr val="tx1"/>
            </a:solidFill>
            <a:latin typeface="Verdana" pitchFamily="34" charset="0"/>
            <a:ea typeface="Verdana" pitchFamily="34" charset="0"/>
            <a:cs typeface="Verdana" pitchFamily="34" charset="0"/>
          </a:endParaRPr>
        </a:p>
        <a:p>
          <a:pPr algn="ctr"/>
          <a:endParaRPr lang="es-MX" sz="1100" b="1">
            <a:solidFill>
              <a:schemeClr val="tx1"/>
            </a:solidFill>
            <a:latin typeface="Verdana" pitchFamily="34" charset="0"/>
            <a:ea typeface="Verdana" pitchFamily="34" charset="0"/>
            <a:cs typeface="Verdana" pitchFamily="34" charset="0"/>
          </a:endParaRPr>
        </a:p>
        <a:p>
          <a:pPr algn="ctr"/>
          <a:r>
            <a:rPr lang="es-MX" sz="1100" b="1">
              <a:solidFill>
                <a:schemeClr val="tx1"/>
              </a:solidFill>
              <a:latin typeface="Verdana" pitchFamily="34" charset="0"/>
              <a:ea typeface="Verdana" pitchFamily="34" charset="0"/>
              <a:cs typeface="Verdana" pitchFamily="34" charset="0"/>
            </a:rPr>
            <a:t>_____________________________</a:t>
          </a:r>
        </a:p>
        <a:p>
          <a:pPr marL="0" indent="0" algn="ctr"/>
          <a:r>
            <a:rPr lang="es-MX" sz="1100" b="1">
              <a:solidFill>
                <a:schemeClr val="tx1"/>
              </a:solidFill>
              <a:latin typeface="Verdana" pitchFamily="34" charset="0"/>
              <a:ea typeface="Verdana" pitchFamily="34" charset="0"/>
              <a:cs typeface="Verdana" pitchFamily="34" charset="0"/>
            </a:rPr>
            <a:t>C.P.</a:t>
          </a:r>
          <a:r>
            <a:rPr lang="es-MX" sz="1100" b="1" baseline="0">
              <a:solidFill>
                <a:schemeClr val="tx1"/>
              </a:solidFill>
              <a:latin typeface="Verdana" pitchFamily="34" charset="0"/>
              <a:ea typeface="Verdana" pitchFamily="34" charset="0"/>
              <a:cs typeface="Verdana" pitchFamily="34" charset="0"/>
            </a:rPr>
            <a:t> CECILIA MENDOZA FRIAS</a:t>
          </a:r>
          <a:endParaRPr lang="es-MX" sz="1100" b="1">
            <a:solidFill>
              <a:schemeClr val="tx1"/>
            </a:solidFill>
            <a:latin typeface="Verdana" pitchFamily="34" charset="0"/>
            <a:ea typeface="Verdana" pitchFamily="34" charset="0"/>
            <a:cs typeface="Verdana" pitchFamily="34" charset="0"/>
          </a:endParaRPr>
        </a:p>
        <a:p>
          <a:pPr marL="0" indent="0" algn="ctr"/>
          <a:r>
            <a:rPr lang="es-MX" sz="1100" b="1">
              <a:solidFill>
                <a:schemeClr val="tx1"/>
              </a:solidFill>
              <a:latin typeface="Verdana" pitchFamily="34" charset="0"/>
              <a:ea typeface="Verdana" pitchFamily="34" charset="0"/>
              <a:cs typeface="Verdana" pitchFamily="34" charset="0"/>
            </a:rPr>
            <a:t>SUBGERENTE</a:t>
          </a:r>
          <a:r>
            <a:rPr lang="es-MX" sz="1100" b="1" baseline="0">
              <a:solidFill>
                <a:schemeClr val="tx1"/>
              </a:solidFill>
              <a:latin typeface="Verdana" pitchFamily="34" charset="0"/>
              <a:ea typeface="Verdana" pitchFamily="34" charset="0"/>
              <a:cs typeface="Verdana" pitchFamily="34" charset="0"/>
            </a:rPr>
            <a:t> DE FINANZAS Y CONTROL</a:t>
          </a:r>
          <a:endParaRPr lang="es-MX" sz="1100" b="1">
            <a:solidFill>
              <a:schemeClr val="tx1"/>
            </a:solidFill>
            <a:latin typeface="Verdana" pitchFamily="34" charset="0"/>
            <a:ea typeface="Verdana" pitchFamily="34" charset="0"/>
            <a:cs typeface="Verdana" pitchFamily="34" charset="0"/>
          </a:endParaRPr>
        </a:p>
      </xdr:txBody>
    </xdr:sp>
    <xdr:clientData/>
  </xdr:twoCellAnchor>
  <xdr:twoCellAnchor>
    <xdr:from>
      <xdr:col>7</xdr:col>
      <xdr:colOff>1257300</xdr:colOff>
      <xdr:row>50</xdr:row>
      <xdr:rowOff>125506</xdr:rowOff>
    </xdr:from>
    <xdr:to>
      <xdr:col>7</xdr:col>
      <xdr:colOff>5181599</xdr:colOff>
      <xdr:row>59</xdr:row>
      <xdr:rowOff>25400</xdr:rowOff>
    </xdr:to>
    <xdr:sp macro="" textlink="">
      <xdr:nvSpPr>
        <xdr:cNvPr id="18" name="17 CuadroTexto"/>
        <xdr:cNvSpPr txBox="1"/>
      </xdr:nvSpPr>
      <xdr:spPr>
        <a:xfrm>
          <a:off x="7061200" y="10996706"/>
          <a:ext cx="3924299" cy="11571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Verdana" pitchFamily="34" charset="0"/>
              <a:ea typeface="Verdana" pitchFamily="34" charset="0"/>
              <a:cs typeface="Verdana" pitchFamily="34" charset="0"/>
            </a:rPr>
            <a:t>Revisó:</a:t>
          </a:r>
        </a:p>
        <a:p>
          <a:pPr algn="ctr"/>
          <a:endParaRPr lang="es-MX" sz="1100" b="1">
            <a:latin typeface="Verdana" pitchFamily="34" charset="0"/>
            <a:ea typeface="Verdana" pitchFamily="34" charset="0"/>
            <a:cs typeface="Verdana" pitchFamily="34" charset="0"/>
          </a:endParaRPr>
        </a:p>
        <a:p>
          <a:r>
            <a:rPr lang="es-MX" sz="1100">
              <a:latin typeface="Verdana" pitchFamily="34" charset="0"/>
              <a:ea typeface="Verdana" pitchFamily="34" charset="0"/>
              <a:cs typeface="Verdana" pitchFamily="34" charset="0"/>
            </a:rPr>
            <a:t> </a:t>
          </a:r>
        </a:p>
        <a:p>
          <a:pPr algn="ctr"/>
          <a:r>
            <a:rPr lang="es-MX" sz="1100" b="1">
              <a:solidFill>
                <a:schemeClr val="tx1"/>
              </a:solidFill>
              <a:latin typeface="Verdana" pitchFamily="34" charset="0"/>
              <a:ea typeface="Verdana" pitchFamily="34" charset="0"/>
              <a:cs typeface="Verdana" pitchFamily="34" charset="0"/>
            </a:rPr>
            <a:t>__________________________________</a:t>
          </a:r>
        </a:p>
        <a:p>
          <a:pPr algn="ctr"/>
          <a:r>
            <a:rPr lang="es-MX" sz="1100" b="1">
              <a:solidFill>
                <a:schemeClr val="tx1"/>
              </a:solidFill>
              <a:latin typeface="Verdana" pitchFamily="34" charset="0"/>
              <a:ea typeface="Verdana" pitchFamily="34" charset="0"/>
              <a:cs typeface="Verdana" pitchFamily="34" charset="0"/>
            </a:rPr>
            <a:t>LIC. MARIA EUGENIA HERNÁNDEZ OSORNO</a:t>
          </a:r>
        </a:p>
        <a:p>
          <a:pPr marL="0" indent="0" algn="ctr"/>
          <a:r>
            <a:rPr lang="es-MX" sz="1100" b="1">
              <a:solidFill>
                <a:schemeClr val="tx1"/>
              </a:solidFill>
              <a:latin typeface="Verdana" pitchFamily="34" charset="0"/>
              <a:ea typeface="Verdana" pitchFamily="34" charset="0"/>
              <a:cs typeface="Verdana" pitchFamily="34" charset="0"/>
            </a:rPr>
            <a:t>GERENTE DE ADMINISTRACIÓN Y FINANZAS</a:t>
          </a:r>
        </a:p>
      </xdr:txBody>
    </xdr:sp>
    <xdr:clientData/>
  </xdr:twoCellAnchor>
  <xdr:twoCellAnchor>
    <xdr:from>
      <xdr:col>7</xdr:col>
      <xdr:colOff>6362700</xdr:colOff>
      <xdr:row>50</xdr:row>
      <xdr:rowOff>114300</xdr:rowOff>
    </xdr:from>
    <xdr:to>
      <xdr:col>8</xdr:col>
      <xdr:colOff>3048000</xdr:colOff>
      <xdr:row>59</xdr:row>
      <xdr:rowOff>0</xdr:rowOff>
    </xdr:to>
    <xdr:sp macro="" textlink="">
      <xdr:nvSpPr>
        <xdr:cNvPr id="19" name="18 CuadroTexto"/>
        <xdr:cNvSpPr txBox="1"/>
      </xdr:nvSpPr>
      <xdr:spPr>
        <a:xfrm>
          <a:off x="12166600" y="10985500"/>
          <a:ext cx="4216400"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Verdana" pitchFamily="34" charset="0"/>
              <a:ea typeface="Verdana" pitchFamily="34" charset="0"/>
              <a:cs typeface="Verdana" pitchFamily="34" charset="0"/>
            </a:rPr>
            <a:t>Autorizó:</a:t>
          </a:r>
        </a:p>
        <a:p>
          <a:r>
            <a:rPr lang="es-MX" sz="1100">
              <a:latin typeface="Verdana" pitchFamily="34" charset="0"/>
              <a:ea typeface="Verdana" pitchFamily="34" charset="0"/>
              <a:cs typeface="Verdana" pitchFamily="34" charset="0"/>
            </a:rPr>
            <a:t> </a:t>
          </a:r>
        </a:p>
        <a:p>
          <a:pPr algn="ctr"/>
          <a:endParaRPr lang="es-MX" sz="1100" b="1">
            <a:solidFill>
              <a:schemeClr val="tx1"/>
            </a:solidFill>
            <a:latin typeface="Verdana" pitchFamily="34" charset="0"/>
            <a:ea typeface="Verdana" pitchFamily="34" charset="0"/>
            <a:cs typeface="Verdana" pitchFamily="34" charset="0"/>
          </a:endParaRPr>
        </a:p>
        <a:p>
          <a:pPr algn="ctr"/>
          <a:r>
            <a:rPr lang="es-MX" sz="1100" b="1">
              <a:solidFill>
                <a:schemeClr val="tx1"/>
              </a:solidFill>
              <a:latin typeface="Verdana" pitchFamily="34" charset="0"/>
              <a:ea typeface="Verdana" pitchFamily="34" charset="0"/>
              <a:cs typeface="Verdana" pitchFamily="34" charset="0"/>
            </a:rPr>
            <a:t>_______________________________</a:t>
          </a:r>
        </a:p>
        <a:p>
          <a:pPr marL="0" indent="0" algn="ctr"/>
          <a:r>
            <a:rPr lang="es-MX" sz="1100" b="1">
              <a:solidFill>
                <a:schemeClr val="tx1"/>
              </a:solidFill>
              <a:latin typeface="Verdana" pitchFamily="34" charset="0"/>
              <a:ea typeface="Verdana" pitchFamily="34" charset="0"/>
              <a:cs typeface="Verdana" pitchFamily="34" charset="0"/>
            </a:rPr>
            <a:t>LIC. MARIA YSAURA MORENO ALAMINA</a:t>
          </a:r>
        </a:p>
        <a:p>
          <a:pPr marL="0" indent="0" algn="ctr"/>
          <a:r>
            <a:rPr lang="es-MX" sz="1100" b="1">
              <a:solidFill>
                <a:schemeClr val="tx1"/>
              </a:solidFill>
              <a:latin typeface="Verdana" pitchFamily="34" charset="0"/>
              <a:ea typeface="Verdana" pitchFamily="34" charset="0"/>
              <a:cs typeface="Verdana" pitchFamily="34" charset="0"/>
            </a:rPr>
            <a:t>DIRECTORA GENERAL DE FIDERE III</a:t>
          </a:r>
        </a:p>
      </xdr:txBody>
    </xdr:sp>
    <xdr:clientData/>
  </xdr:twoCellAnchor>
  <xdr:twoCellAnchor editAs="oneCell">
    <xdr:from>
      <xdr:col>0</xdr:col>
      <xdr:colOff>355600</xdr:colOff>
      <xdr:row>0</xdr:row>
      <xdr:rowOff>25400</xdr:rowOff>
    </xdr:from>
    <xdr:to>
      <xdr:col>7</xdr:col>
      <xdr:colOff>740410</xdr:colOff>
      <xdr:row>3</xdr:row>
      <xdr:rowOff>12700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 y="25400"/>
          <a:ext cx="6188710" cy="596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53</xdr:row>
      <xdr:rowOff>0</xdr:rowOff>
    </xdr:from>
    <xdr:to>
      <xdr:col>7</xdr:col>
      <xdr:colOff>81643</xdr:colOff>
      <xdr:row>59</xdr:row>
      <xdr:rowOff>59391</xdr:rowOff>
    </xdr:to>
    <xdr:sp macro="" textlink="">
      <xdr:nvSpPr>
        <xdr:cNvPr id="8" name="7 CuadroTexto"/>
        <xdr:cNvSpPr txBox="1"/>
      </xdr:nvSpPr>
      <xdr:spPr>
        <a:xfrm>
          <a:off x="2626179" y="13035643"/>
          <a:ext cx="3483428" cy="10391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Verdana" pitchFamily="34" charset="0"/>
              <a:ea typeface="Verdana" pitchFamily="34" charset="0"/>
              <a:cs typeface="Verdana" pitchFamily="34" charset="0"/>
            </a:rPr>
            <a:t>Elaboró:</a:t>
          </a:r>
        </a:p>
        <a:p>
          <a:pPr algn="ctr"/>
          <a:endParaRPr lang="es-MX" sz="1100" b="1">
            <a:latin typeface="Verdana" pitchFamily="34" charset="0"/>
            <a:ea typeface="Verdana" pitchFamily="34" charset="0"/>
            <a:cs typeface="Verdana" pitchFamily="34" charset="0"/>
          </a:endParaRPr>
        </a:p>
        <a:p>
          <a:r>
            <a:rPr lang="es-MX" sz="1100">
              <a:latin typeface="Verdana" pitchFamily="34" charset="0"/>
              <a:ea typeface="Verdana" pitchFamily="34" charset="0"/>
              <a:cs typeface="Verdana" pitchFamily="34" charset="0"/>
            </a:rPr>
            <a:t> </a:t>
          </a:r>
        </a:p>
        <a:p>
          <a:pPr algn="ctr"/>
          <a:r>
            <a:rPr lang="es-MX" sz="1100" b="1">
              <a:solidFill>
                <a:schemeClr val="tx1"/>
              </a:solidFill>
              <a:latin typeface="Verdana" pitchFamily="34" charset="0"/>
              <a:ea typeface="Verdana" pitchFamily="34" charset="0"/>
              <a:cs typeface="Verdana" pitchFamily="34" charset="0"/>
            </a:rPr>
            <a:t>_________________________</a:t>
          </a:r>
        </a:p>
        <a:p>
          <a:pPr marL="0" indent="0" algn="ctr"/>
          <a:r>
            <a:rPr lang="es-MX" sz="1100" b="1">
              <a:solidFill>
                <a:schemeClr val="tx1"/>
              </a:solidFill>
              <a:latin typeface="Verdana" pitchFamily="34" charset="0"/>
              <a:ea typeface="Verdana" pitchFamily="34" charset="0"/>
              <a:cs typeface="Verdana" pitchFamily="34" charset="0"/>
            </a:rPr>
            <a:t>C.P. CECILIA MENDOZA FRIAS</a:t>
          </a:r>
        </a:p>
        <a:p>
          <a:pPr marL="0" indent="0" algn="ctr"/>
          <a:r>
            <a:rPr lang="es-MX" sz="1100" b="1">
              <a:solidFill>
                <a:schemeClr val="tx1"/>
              </a:solidFill>
              <a:latin typeface="Verdana" pitchFamily="34" charset="0"/>
              <a:ea typeface="Verdana" pitchFamily="34" charset="0"/>
              <a:cs typeface="Verdana" pitchFamily="34" charset="0"/>
            </a:rPr>
            <a:t>SUBGERENTE DE FINANZAS Y CONTROL</a:t>
          </a:r>
        </a:p>
      </xdr:txBody>
    </xdr:sp>
    <xdr:clientData/>
  </xdr:twoCellAnchor>
  <xdr:twoCellAnchor>
    <xdr:from>
      <xdr:col>9</xdr:col>
      <xdr:colOff>327025</xdr:colOff>
      <xdr:row>53</xdr:row>
      <xdr:rowOff>11206</xdr:rowOff>
    </xdr:from>
    <xdr:to>
      <xdr:col>12</xdr:col>
      <xdr:colOff>938892</xdr:colOff>
      <xdr:row>59</xdr:row>
      <xdr:rowOff>70597</xdr:rowOff>
    </xdr:to>
    <xdr:sp macro="" textlink="">
      <xdr:nvSpPr>
        <xdr:cNvPr id="9" name="8 CuadroTexto"/>
        <xdr:cNvSpPr txBox="1"/>
      </xdr:nvSpPr>
      <xdr:spPr>
        <a:xfrm>
          <a:off x="8722632" y="13046849"/>
          <a:ext cx="4163331" cy="10391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00" b="1">
              <a:latin typeface="Verdana" pitchFamily="34" charset="0"/>
              <a:ea typeface="Verdana" pitchFamily="34" charset="0"/>
              <a:cs typeface="Verdana" pitchFamily="34" charset="0"/>
            </a:rPr>
            <a:t>Revisó:</a:t>
          </a:r>
        </a:p>
        <a:p>
          <a:pPr algn="ctr"/>
          <a:endParaRPr lang="es-MX" sz="1000" b="1">
            <a:latin typeface="Verdana" pitchFamily="34" charset="0"/>
            <a:ea typeface="Verdana" pitchFamily="34" charset="0"/>
            <a:cs typeface="Verdana" pitchFamily="34" charset="0"/>
          </a:endParaRPr>
        </a:p>
        <a:p>
          <a:r>
            <a:rPr lang="es-MX" sz="1000">
              <a:latin typeface="Verdana" pitchFamily="34" charset="0"/>
              <a:ea typeface="Verdana" pitchFamily="34" charset="0"/>
              <a:cs typeface="Verdana" pitchFamily="34" charset="0"/>
            </a:rPr>
            <a:t> </a:t>
          </a:r>
        </a:p>
        <a:p>
          <a:pPr algn="ctr"/>
          <a:r>
            <a:rPr lang="es-MX" sz="1000" b="1">
              <a:solidFill>
                <a:schemeClr val="tx1"/>
              </a:solidFill>
              <a:latin typeface="Verdana" pitchFamily="34" charset="0"/>
              <a:ea typeface="Verdana" pitchFamily="34" charset="0"/>
              <a:cs typeface="Verdana" pitchFamily="34" charset="0"/>
            </a:rPr>
            <a:t>__________________________________</a:t>
          </a:r>
        </a:p>
        <a:p>
          <a:pPr marL="0" indent="0" algn="ctr"/>
          <a:r>
            <a:rPr lang="es-MX" sz="1000" b="1">
              <a:solidFill>
                <a:schemeClr val="tx1"/>
              </a:solidFill>
              <a:latin typeface="Verdana" pitchFamily="34" charset="0"/>
              <a:ea typeface="Verdana" pitchFamily="34" charset="0"/>
              <a:cs typeface="Verdana" pitchFamily="34" charset="0"/>
            </a:rPr>
            <a:t>LIC. MARIA EUGENIA HERNÁNDEZ OSORNO</a:t>
          </a:r>
        </a:p>
        <a:p>
          <a:pPr marL="0" indent="0" algn="ctr"/>
          <a:r>
            <a:rPr lang="es-MX" sz="1000" b="1">
              <a:solidFill>
                <a:schemeClr val="tx1"/>
              </a:solidFill>
              <a:latin typeface="Verdana" pitchFamily="34" charset="0"/>
              <a:ea typeface="Verdana" pitchFamily="34" charset="0"/>
              <a:cs typeface="Verdana" pitchFamily="34" charset="0"/>
            </a:rPr>
            <a:t>GERENTE DE ADMINISTRACIÓN Y FINANZAS</a:t>
          </a:r>
        </a:p>
      </xdr:txBody>
    </xdr:sp>
    <xdr:clientData/>
  </xdr:twoCellAnchor>
  <xdr:twoCellAnchor>
    <xdr:from>
      <xdr:col>13</xdr:col>
      <xdr:colOff>884465</xdr:colOff>
      <xdr:row>53</xdr:row>
      <xdr:rowOff>76200</xdr:rowOff>
    </xdr:from>
    <xdr:to>
      <xdr:col>17</xdr:col>
      <xdr:colOff>204107</xdr:colOff>
      <xdr:row>59</xdr:row>
      <xdr:rowOff>135591</xdr:rowOff>
    </xdr:to>
    <xdr:sp macro="" textlink="">
      <xdr:nvSpPr>
        <xdr:cNvPr id="10" name="9 CuadroTexto"/>
        <xdr:cNvSpPr txBox="1"/>
      </xdr:nvSpPr>
      <xdr:spPr>
        <a:xfrm>
          <a:off x="14015358" y="13111843"/>
          <a:ext cx="4054928" cy="10391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00" b="1">
              <a:latin typeface="Verdana" pitchFamily="34" charset="0"/>
              <a:ea typeface="Verdana" pitchFamily="34" charset="0"/>
              <a:cs typeface="Verdana" pitchFamily="34" charset="0"/>
            </a:rPr>
            <a:t>Autorizó:</a:t>
          </a:r>
        </a:p>
        <a:p>
          <a:r>
            <a:rPr lang="es-MX" sz="1000">
              <a:latin typeface="Verdana" pitchFamily="34" charset="0"/>
              <a:ea typeface="Verdana" pitchFamily="34" charset="0"/>
              <a:cs typeface="Verdana" pitchFamily="34" charset="0"/>
            </a:rPr>
            <a:t> </a:t>
          </a:r>
        </a:p>
        <a:p>
          <a:pPr algn="ctr"/>
          <a:endParaRPr lang="es-MX" sz="1000" b="1">
            <a:solidFill>
              <a:schemeClr val="tx1"/>
            </a:solidFill>
            <a:latin typeface="Verdana" pitchFamily="34" charset="0"/>
            <a:ea typeface="Verdana" pitchFamily="34" charset="0"/>
            <a:cs typeface="Verdana" pitchFamily="34" charset="0"/>
          </a:endParaRPr>
        </a:p>
        <a:p>
          <a:pPr algn="ctr"/>
          <a:r>
            <a:rPr lang="es-MX" sz="1000" b="1">
              <a:solidFill>
                <a:schemeClr val="tx1"/>
              </a:solidFill>
              <a:latin typeface="Verdana" pitchFamily="34" charset="0"/>
              <a:ea typeface="Verdana" pitchFamily="34" charset="0"/>
              <a:cs typeface="Verdana" pitchFamily="34" charset="0"/>
            </a:rPr>
            <a:t>____________________________________</a:t>
          </a:r>
        </a:p>
        <a:p>
          <a:pPr marL="0" indent="0" algn="ctr"/>
          <a:r>
            <a:rPr lang="es-MX" sz="1000" b="1">
              <a:solidFill>
                <a:schemeClr val="tx1"/>
              </a:solidFill>
              <a:latin typeface="Verdana" pitchFamily="34" charset="0"/>
              <a:ea typeface="Verdana" pitchFamily="34" charset="0"/>
              <a:cs typeface="Verdana" pitchFamily="34" charset="0"/>
            </a:rPr>
            <a:t>LIC. MARIA YSAURA MORENO ALAMINA</a:t>
          </a:r>
        </a:p>
        <a:p>
          <a:pPr marL="0" indent="0" algn="ctr"/>
          <a:r>
            <a:rPr lang="es-MX" sz="1000" b="1">
              <a:solidFill>
                <a:schemeClr val="tx1"/>
              </a:solidFill>
              <a:latin typeface="Verdana" pitchFamily="34" charset="0"/>
              <a:ea typeface="Verdana" pitchFamily="34" charset="0"/>
              <a:cs typeface="Verdana" pitchFamily="34" charset="0"/>
            </a:rPr>
            <a:t>DIRECTORA GENERAL DEL FIDERE III</a:t>
          </a:r>
        </a:p>
      </xdr:txBody>
    </xdr:sp>
    <xdr:clientData/>
  </xdr:twoCellAnchor>
  <xdr:twoCellAnchor editAs="oneCell">
    <xdr:from>
      <xdr:col>4</xdr:col>
      <xdr:colOff>498021</xdr:colOff>
      <xdr:row>2</xdr:row>
      <xdr:rowOff>58511</xdr:rowOff>
    </xdr:from>
    <xdr:to>
      <xdr:col>8</xdr:col>
      <xdr:colOff>83639</xdr:colOff>
      <xdr:row>4</xdr:row>
      <xdr:rowOff>450457</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385082"/>
          <a:ext cx="5980975" cy="9362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390525</xdr:colOff>
      <xdr:row>3</xdr:row>
      <xdr:rowOff>114300</xdr:rowOff>
    </xdr:from>
    <xdr:to>
      <xdr:col>15</xdr:col>
      <xdr:colOff>248285</xdr:colOff>
      <xdr:row>7</xdr:row>
      <xdr:rowOff>88961</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34475" y="2171700"/>
          <a:ext cx="5972810" cy="92398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489858</xdr:colOff>
      <xdr:row>1</xdr:row>
      <xdr:rowOff>16327</xdr:rowOff>
    </xdr:from>
    <xdr:to>
      <xdr:col>8</xdr:col>
      <xdr:colOff>228602</xdr:colOff>
      <xdr:row>3</xdr:row>
      <xdr:rowOff>310303</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6287" y="179613"/>
          <a:ext cx="5970815" cy="91990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2"/>
  <sheetViews>
    <sheetView showGridLines="0" tabSelected="1" view="pageBreakPreview" topLeftCell="E7" zoomScale="85" zoomScaleSheetLayoutView="85" workbookViewId="0">
      <selection activeCell="P9" sqref="P9"/>
    </sheetView>
  </sheetViews>
  <sheetFormatPr baseColWidth="10" defaultRowHeight="12.75"/>
  <cols>
    <col min="1" max="1" width="11.85546875" style="133" hidden="1" customWidth="1"/>
    <col min="2" max="2" width="4" style="133" hidden="1" customWidth="1"/>
    <col min="3" max="4" width="2.85546875" style="8" hidden="1" customWidth="1"/>
    <col min="5" max="7" width="2.85546875" style="8" customWidth="1"/>
    <col min="8" max="8" width="48.140625" style="8" customWidth="1"/>
    <col min="9" max="9" width="1.140625" style="8" customWidth="1"/>
    <col min="10" max="10" width="19.85546875" style="8" customWidth="1"/>
    <col min="11" max="11" width="18.7109375" style="8" customWidth="1"/>
    <col min="12" max="12" width="19.42578125" style="8" customWidth="1"/>
    <col min="13" max="13" width="1.140625" style="8" customWidth="1"/>
    <col min="14" max="14" width="17.7109375" style="8" customWidth="1"/>
    <col min="15" max="16" width="17.42578125" style="8" customWidth="1"/>
    <col min="17" max="17" width="18.28515625" style="8" customWidth="1"/>
    <col min="18" max="18" width="1.140625" style="8" customWidth="1"/>
    <col min="19" max="20" width="18.5703125" style="8" customWidth="1"/>
    <col min="21" max="21" width="18.42578125" style="8" customWidth="1"/>
    <col min="22" max="22" width="19.140625" style="8" customWidth="1"/>
    <col min="23" max="23" width="11.42578125" style="8"/>
    <col min="24" max="24" width="1.140625" style="8" customWidth="1"/>
    <col min="25" max="16384" width="11.42578125" style="8"/>
  </cols>
  <sheetData>
    <row r="2" spans="1:23" ht="14.25">
      <c r="A2" s="132"/>
      <c r="H2" s="28"/>
      <c r="J2" s="28"/>
      <c r="K2" s="28"/>
      <c r="L2" s="29"/>
      <c r="N2" s="29"/>
      <c r="O2" s="29"/>
      <c r="P2" s="29"/>
      <c r="Q2" s="29"/>
      <c r="S2" s="29"/>
      <c r="T2" s="29"/>
      <c r="U2" s="29"/>
      <c r="V2" s="29"/>
    </row>
    <row r="3" spans="1:23" ht="15">
      <c r="A3" s="132"/>
      <c r="H3" s="10"/>
      <c r="J3" s="28"/>
      <c r="K3" s="29"/>
      <c r="L3" s="29"/>
      <c r="N3" s="30"/>
      <c r="O3" s="29"/>
      <c r="P3" s="29"/>
      <c r="Q3" s="29"/>
      <c r="S3" s="29"/>
      <c r="T3" s="207" t="s">
        <v>56</v>
      </c>
      <c r="U3" s="207"/>
      <c r="V3" s="207"/>
    </row>
    <row r="4" spans="1:23" ht="15">
      <c r="A4" s="132"/>
      <c r="H4" s="10"/>
      <c r="J4" s="31"/>
      <c r="K4" s="29"/>
      <c r="L4" s="29"/>
      <c r="N4" s="29"/>
      <c r="O4" s="29"/>
      <c r="P4" s="29"/>
      <c r="Q4" s="29"/>
      <c r="S4" s="29"/>
      <c r="T4" s="207"/>
      <c r="U4" s="207"/>
      <c r="V4" s="207"/>
    </row>
    <row r="5" spans="1:23" ht="22.5">
      <c r="A5" s="132"/>
      <c r="H5" s="10"/>
      <c r="J5" s="31"/>
      <c r="K5" s="29"/>
      <c r="L5" s="29"/>
      <c r="N5" s="29"/>
      <c r="O5" s="29"/>
      <c r="P5" s="29"/>
      <c r="Q5" s="29"/>
      <c r="S5" s="29"/>
      <c r="T5" s="181"/>
      <c r="U5" s="181"/>
      <c r="V5" s="181"/>
    </row>
    <row r="6" spans="1:23" ht="22.5">
      <c r="A6" s="132"/>
      <c r="H6" s="10"/>
      <c r="J6" s="31"/>
      <c r="K6" s="29"/>
      <c r="L6" s="29"/>
      <c r="N6" s="29"/>
      <c r="O6" s="29"/>
      <c r="P6" s="29"/>
      <c r="Q6" s="29"/>
      <c r="S6" s="29"/>
      <c r="T6" s="181"/>
      <c r="U6" s="181"/>
      <c r="V6" s="181"/>
    </row>
    <row r="7" spans="1:23" ht="19.5">
      <c r="A7" s="132"/>
      <c r="H7" s="10" t="s">
        <v>109</v>
      </c>
      <c r="J7" s="32"/>
      <c r="K7" s="29"/>
      <c r="L7" s="33"/>
      <c r="N7" s="33"/>
      <c r="O7" s="29"/>
      <c r="P7" s="29"/>
      <c r="Q7" s="29"/>
      <c r="S7" s="29"/>
      <c r="T7" s="208"/>
      <c r="U7" s="208"/>
      <c r="V7" s="208"/>
    </row>
    <row r="8" spans="1:23" ht="15">
      <c r="A8" s="132"/>
      <c r="H8" s="10" t="s">
        <v>125</v>
      </c>
      <c r="J8" s="32"/>
      <c r="K8" s="29"/>
      <c r="L8" s="29"/>
      <c r="N8" s="29"/>
      <c r="O8" s="29"/>
      <c r="P8" s="29"/>
      <c r="Q8" s="29"/>
      <c r="S8" s="29"/>
      <c r="T8" s="29"/>
      <c r="U8" s="29"/>
      <c r="V8" s="29"/>
    </row>
    <row r="9" spans="1:23" ht="24.75" customHeight="1">
      <c r="A9" s="132"/>
      <c r="H9" s="10" t="s">
        <v>75</v>
      </c>
      <c r="J9" s="34"/>
      <c r="K9" s="30"/>
      <c r="L9" s="29"/>
      <c r="N9" s="29"/>
      <c r="O9" s="29"/>
      <c r="P9" s="29"/>
      <c r="Q9" s="29"/>
      <c r="S9" s="29"/>
      <c r="T9" s="29"/>
      <c r="U9" s="29"/>
      <c r="V9" s="29"/>
    </row>
    <row r="10" spans="1:23" ht="24.75" customHeight="1">
      <c r="A10" s="132"/>
      <c r="H10" s="10" t="s">
        <v>76</v>
      </c>
      <c r="I10" s="177"/>
      <c r="J10" s="178"/>
      <c r="K10" s="179"/>
      <c r="L10" s="180"/>
      <c r="M10" s="177"/>
      <c r="N10" s="180"/>
      <c r="O10" s="180"/>
      <c r="P10" s="180"/>
      <c r="Q10" s="180"/>
      <c r="R10" s="177"/>
      <c r="S10" s="180"/>
      <c r="T10" s="180"/>
      <c r="U10" s="180"/>
      <c r="V10" s="180"/>
    </row>
    <row r="11" spans="1:23" s="35" customFormat="1" ht="12.75" customHeight="1">
      <c r="A11" s="132" t="s">
        <v>0</v>
      </c>
      <c r="B11" s="134"/>
      <c r="H11" s="192" t="s">
        <v>117</v>
      </c>
      <c r="I11" s="37"/>
      <c r="J11" s="231" t="s">
        <v>80</v>
      </c>
      <c r="K11" s="231"/>
      <c r="L11" s="231"/>
      <c r="M11" s="37"/>
      <c r="N11" s="231" t="s">
        <v>78</v>
      </c>
      <c r="O11" s="231"/>
      <c r="P11" s="231"/>
      <c r="Q11" s="231"/>
      <c r="R11" s="37"/>
      <c r="S11" s="231" t="s">
        <v>81</v>
      </c>
      <c r="T11" s="231"/>
      <c r="U11" s="231"/>
      <c r="V11" s="231"/>
    </row>
    <row r="12" spans="1:23" s="38" customFormat="1" ht="27.75" customHeight="1">
      <c r="A12" s="132" t="s">
        <v>1</v>
      </c>
      <c r="B12" s="133"/>
      <c r="C12" s="8"/>
      <c r="D12" s="8"/>
      <c r="E12" s="8"/>
      <c r="F12" s="8"/>
      <c r="H12" s="36" t="s">
        <v>136</v>
      </c>
      <c r="I12" s="37"/>
      <c r="J12" s="232"/>
      <c r="K12" s="232"/>
      <c r="L12" s="232"/>
      <c r="M12" s="37"/>
      <c r="N12" s="232"/>
      <c r="O12" s="232"/>
      <c r="P12" s="232"/>
      <c r="Q12" s="232"/>
      <c r="R12" s="37"/>
      <c r="S12" s="232"/>
      <c r="T12" s="232"/>
      <c r="U12" s="232"/>
      <c r="V12" s="232"/>
      <c r="W12" s="41"/>
    </row>
    <row r="13" spans="1:23" s="43" customFormat="1" ht="15" customHeight="1">
      <c r="A13" s="132" t="s">
        <v>2</v>
      </c>
      <c r="B13" s="132"/>
      <c r="C13" s="42"/>
      <c r="D13" s="42"/>
      <c r="E13" s="42"/>
      <c r="F13" s="42"/>
      <c r="H13" s="228" t="s">
        <v>82</v>
      </c>
      <c r="I13" s="14"/>
      <c r="J13" s="44">
        <v>2012</v>
      </c>
      <c r="K13" s="219">
        <v>2013</v>
      </c>
      <c r="L13" s="227"/>
      <c r="M13" s="14"/>
      <c r="N13" s="45">
        <v>2012</v>
      </c>
      <c r="O13" s="219">
        <v>2013</v>
      </c>
      <c r="P13" s="220"/>
      <c r="Q13" s="220"/>
      <c r="R13" s="14"/>
      <c r="S13" s="45">
        <v>2012</v>
      </c>
      <c r="T13" s="219">
        <v>2013</v>
      </c>
      <c r="U13" s="220"/>
      <c r="V13" s="220"/>
    </row>
    <row r="14" spans="1:23" s="38" customFormat="1" ht="15" customHeight="1">
      <c r="A14" s="132" t="s">
        <v>3</v>
      </c>
      <c r="B14" s="133"/>
      <c r="C14" s="8"/>
      <c r="D14" s="8"/>
      <c r="E14" s="8"/>
      <c r="F14" s="8"/>
      <c r="H14" s="229"/>
      <c r="I14" s="14"/>
      <c r="J14" s="209" t="s">
        <v>83</v>
      </c>
      <c r="K14" s="211" t="s">
        <v>84</v>
      </c>
      <c r="L14" s="213" t="s">
        <v>85</v>
      </c>
      <c r="M14" s="14"/>
      <c r="N14" s="209" t="s">
        <v>83</v>
      </c>
      <c r="O14" s="215" t="s">
        <v>86</v>
      </c>
      <c r="P14" s="216"/>
      <c r="Q14" s="46" t="s">
        <v>83</v>
      </c>
      <c r="R14" s="14"/>
      <c r="S14" s="209" t="s">
        <v>83</v>
      </c>
      <c r="T14" s="215" t="s">
        <v>86</v>
      </c>
      <c r="U14" s="216"/>
      <c r="V14" s="217" t="s">
        <v>83</v>
      </c>
    </row>
    <row r="15" spans="1:23" s="38" customFormat="1" ht="24.75" customHeight="1">
      <c r="A15" s="132" t="s">
        <v>4</v>
      </c>
      <c r="B15" s="133"/>
      <c r="C15" s="8"/>
      <c r="D15" s="8"/>
      <c r="E15" s="8"/>
      <c r="F15" s="8"/>
      <c r="H15" s="230"/>
      <c r="I15" s="14"/>
      <c r="J15" s="210"/>
      <c r="K15" s="212"/>
      <c r="L15" s="214"/>
      <c r="M15" s="14"/>
      <c r="N15" s="210"/>
      <c r="O15" s="47" t="s">
        <v>87</v>
      </c>
      <c r="P15" s="12" t="s">
        <v>88</v>
      </c>
      <c r="Q15" s="48" t="s">
        <v>89</v>
      </c>
      <c r="R15" s="14"/>
      <c r="S15" s="210"/>
      <c r="T15" s="47" t="s">
        <v>87</v>
      </c>
      <c r="U15" s="49" t="s">
        <v>88</v>
      </c>
      <c r="V15" s="218"/>
    </row>
    <row r="16" spans="1:23" s="38" customFormat="1" ht="7.5" customHeight="1">
      <c r="A16" s="132" t="s">
        <v>5</v>
      </c>
      <c r="B16" s="133"/>
      <c r="C16" s="8"/>
      <c r="D16" s="8"/>
      <c r="E16" s="8"/>
      <c r="F16" s="8"/>
      <c r="H16" s="50"/>
      <c r="I16" s="14"/>
      <c r="J16" s="39"/>
      <c r="K16" s="40"/>
      <c r="L16" s="40"/>
      <c r="M16" s="14"/>
      <c r="N16" s="40"/>
      <c r="O16" s="40"/>
      <c r="P16" s="40"/>
      <c r="Q16" s="40"/>
      <c r="R16" s="14"/>
      <c r="S16" s="40"/>
      <c r="T16" s="40"/>
      <c r="U16" s="40"/>
      <c r="V16" s="40"/>
      <c r="W16" s="41"/>
    </row>
    <row r="17" spans="1:22" s="27" customFormat="1" ht="14.25">
      <c r="A17" s="132" t="s">
        <v>6</v>
      </c>
      <c r="B17" s="135"/>
      <c r="H17" s="51"/>
      <c r="I17" s="138"/>
      <c r="J17" s="52"/>
      <c r="K17" s="53"/>
      <c r="L17" s="53"/>
      <c r="M17" s="138"/>
      <c r="N17" s="53"/>
      <c r="O17" s="53"/>
      <c r="P17" s="53"/>
      <c r="Q17" s="53"/>
      <c r="R17" s="138"/>
      <c r="S17" s="53"/>
      <c r="T17" s="53"/>
      <c r="U17" s="53"/>
      <c r="V17" s="53"/>
    </row>
    <row r="18" spans="1:22" s="54" customFormat="1" ht="21.75" customHeight="1">
      <c r="A18" s="132" t="s">
        <v>7</v>
      </c>
      <c r="B18" s="135"/>
      <c r="C18" s="27"/>
      <c r="D18" s="27"/>
      <c r="E18" s="27"/>
      <c r="F18" s="27"/>
      <c r="H18" s="55" t="s">
        <v>90</v>
      </c>
      <c r="I18" s="139"/>
      <c r="J18" s="56">
        <f>+J20+J54</f>
        <v>80690426.329999998</v>
      </c>
      <c r="K18" s="56">
        <f>+K20+K54</f>
        <v>80809889</v>
      </c>
      <c r="L18" s="56">
        <f>+L20+L54</f>
        <v>80809889</v>
      </c>
      <c r="M18" s="140">
        <v>0</v>
      </c>
      <c r="N18" s="56">
        <f>+N20+N54</f>
        <v>5434758.6699999999</v>
      </c>
      <c r="O18" s="56">
        <f>+O20+O54</f>
        <v>7684194</v>
      </c>
      <c r="P18" s="56">
        <f>+P20+P54</f>
        <v>7684194</v>
      </c>
      <c r="Q18" s="56">
        <f>+Q20+Q54</f>
        <v>7224579.2400000002</v>
      </c>
      <c r="R18" s="140"/>
      <c r="S18" s="57">
        <f>+S20+S54</f>
        <v>18112012.760000002</v>
      </c>
      <c r="T18" s="57">
        <f>+T20+T54</f>
        <v>21416764</v>
      </c>
      <c r="U18" s="57">
        <f>+U20+U54</f>
        <v>21416764</v>
      </c>
      <c r="V18" s="57">
        <f>+V20+V54</f>
        <v>20864733.030000001</v>
      </c>
    </row>
    <row r="19" spans="1:22" s="27" customFormat="1" ht="9" customHeight="1">
      <c r="A19" s="132" t="s">
        <v>8</v>
      </c>
      <c r="B19" s="135"/>
      <c r="H19" s="58"/>
      <c r="I19" s="139"/>
      <c r="J19" s="59"/>
      <c r="K19" s="141"/>
      <c r="L19" s="141"/>
      <c r="M19" s="139"/>
      <c r="N19" s="59"/>
      <c r="O19" s="141"/>
      <c r="P19" s="141"/>
      <c r="Q19" s="141"/>
      <c r="R19" s="139"/>
      <c r="S19" s="60"/>
      <c r="T19" s="60"/>
      <c r="U19" s="60"/>
      <c r="V19" s="60"/>
    </row>
    <row r="20" spans="1:22" s="62" customFormat="1" ht="21.75" customHeight="1">
      <c r="A20" s="132" t="s">
        <v>9</v>
      </c>
      <c r="B20" s="136"/>
      <c r="C20" s="61"/>
      <c r="D20" s="61"/>
      <c r="E20" s="61"/>
      <c r="F20" s="61"/>
      <c r="H20" s="63" t="s">
        <v>91</v>
      </c>
      <c r="I20" s="139"/>
      <c r="J20" s="56">
        <f>+J22+J44+J51</f>
        <v>80690426.329999998</v>
      </c>
      <c r="K20" s="56">
        <f t="shared" ref="K20:V20" si="0">+K22+K44+K51</f>
        <v>80809889</v>
      </c>
      <c r="L20" s="56">
        <f t="shared" si="0"/>
        <v>80809889</v>
      </c>
      <c r="M20" s="56">
        <f t="shared" si="0"/>
        <v>0</v>
      </c>
      <c r="N20" s="56">
        <f t="shared" si="0"/>
        <v>5434758.6699999999</v>
      </c>
      <c r="O20" s="56">
        <f t="shared" si="0"/>
        <v>7684194</v>
      </c>
      <c r="P20" s="56">
        <f t="shared" si="0"/>
        <v>7684194</v>
      </c>
      <c r="Q20" s="56">
        <f t="shared" si="0"/>
        <v>7224579.2400000002</v>
      </c>
      <c r="R20" s="56">
        <f t="shared" si="0"/>
        <v>0</v>
      </c>
      <c r="S20" s="56">
        <f t="shared" si="0"/>
        <v>18112012.760000002</v>
      </c>
      <c r="T20" s="56">
        <f t="shared" si="0"/>
        <v>21416764</v>
      </c>
      <c r="U20" s="56">
        <f t="shared" si="0"/>
        <v>21416764</v>
      </c>
      <c r="V20" s="56">
        <f t="shared" si="0"/>
        <v>20864733.030000001</v>
      </c>
    </row>
    <row r="21" spans="1:22" s="27" customFormat="1" ht="9" customHeight="1">
      <c r="A21" s="132" t="s">
        <v>10</v>
      </c>
      <c r="B21" s="135"/>
      <c r="H21" s="58"/>
      <c r="I21" s="139"/>
      <c r="J21" s="59"/>
      <c r="K21" s="141"/>
      <c r="L21" s="141"/>
      <c r="M21" s="139"/>
      <c r="N21" s="59"/>
      <c r="O21" s="141"/>
      <c r="P21" s="141"/>
      <c r="Q21" s="141"/>
      <c r="R21" s="139"/>
      <c r="S21" s="60"/>
      <c r="T21" s="60"/>
      <c r="U21" s="60"/>
      <c r="V21" s="60"/>
    </row>
    <row r="22" spans="1:22" s="62" customFormat="1" ht="21.75" customHeight="1">
      <c r="A22" s="132" t="s">
        <v>11</v>
      </c>
      <c r="B22" s="136"/>
      <c r="C22" s="61"/>
      <c r="D22" s="61"/>
      <c r="E22" s="61"/>
      <c r="F22" s="61"/>
      <c r="H22" s="64" t="s">
        <v>92</v>
      </c>
      <c r="I22" s="139"/>
      <c r="J22" s="56">
        <f>SUM(J23,J25,J31,J33,J36)</f>
        <v>76260857.329999998</v>
      </c>
      <c r="K22" s="56">
        <f>SUM(K23,K25,K31,K33,K36)</f>
        <v>76309889</v>
      </c>
      <c r="L22" s="56">
        <f>SUM(L23,L25,L31,L33,L36)</f>
        <v>76309889</v>
      </c>
      <c r="M22" s="56"/>
      <c r="N22" s="56">
        <f t="shared" ref="N22:V22" si="1">SUM(N23,N25,N31,N33,N36)</f>
        <v>5065628.67</v>
      </c>
      <c r="O22" s="56">
        <f t="shared" si="1"/>
        <v>7309194</v>
      </c>
      <c r="P22" s="56">
        <f t="shared" si="1"/>
        <v>7309194</v>
      </c>
      <c r="Q22" s="56">
        <f t="shared" si="1"/>
        <v>6849579.2400000002</v>
      </c>
      <c r="R22" s="56">
        <f t="shared" si="1"/>
        <v>0</v>
      </c>
      <c r="S22" s="56">
        <f t="shared" si="1"/>
        <v>17004622.760000002</v>
      </c>
      <c r="T22" s="56">
        <f t="shared" si="1"/>
        <v>20291764</v>
      </c>
      <c r="U22" s="56">
        <f t="shared" si="1"/>
        <v>20291764</v>
      </c>
      <c r="V22" s="56">
        <f t="shared" si="1"/>
        <v>19739733.030000001</v>
      </c>
    </row>
    <row r="23" spans="1:22" s="65" customFormat="1" ht="14.25">
      <c r="A23" s="132"/>
      <c r="B23" s="133"/>
      <c r="C23" s="8"/>
      <c r="D23" s="8"/>
      <c r="E23" s="8"/>
      <c r="F23" s="8"/>
      <c r="H23" s="66" t="s">
        <v>14</v>
      </c>
      <c r="I23" s="142"/>
      <c r="J23" s="143"/>
      <c r="K23" s="143">
        <f>'SPF-C01'!R16</f>
        <v>0</v>
      </c>
      <c r="L23" s="143">
        <f>+'SPF-C02'!Q14</f>
        <v>0</v>
      </c>
      <c r="M23" s="142"/>
      <c r="N23" s="143"/>
      <c r="O23" s="143">
        <f t="array" ref="O23">SUM(IF($H$12='SPF-C01'!$F$12:$Q$12,'SPF-C01'!F16:Q16,0))</f>
        <v>0</v>
      </c>
      <c r="P23" s="143">
        <f t="array" ref="P23">SUMIF('SPF-C02'!$E$10:$P$10,'SPF-A01'!$H$12,'SPF-C02'!E14:P14)</f>
        <v>0</v>
      </c>
      <c r="Q23" s="143">
        <f t="array" ref="Q23">SUMIF(' SPF-01'!$F$10:$Q$10,'SPF-A01'!$H$12,' SPF-01'!F15:Q15)</f>
        <v>0</v>
      </c>
      <c r="R23" s="142"/>
      <c r="S23" s="67"/>
      <c r="T23" s="67">
        <f t="array" ref="T23">SUMIF('SPF-C01'!$F$12:$Q$12,'SPF-A01'!$H$12,'SPF-C01'!F16:Q16)</f>
        <v>0</v>
      </c>
      <c r="U23" s="67">
        <f t="array" ref="U23">SUMIF('SPF-C02'!$E$10:$P$10,'SPF-A01'!$H$13:$H$15,'SPF-C02'!E14:P14)</f>
        <v>0</v>
      </c>
      <c r="V23" s="67">
        <f t="array" ref="V23">SUMIF(' SPF-01'!$F$10:$Q$10,'SPF-A01'!$H$12,' SPF-01'!F15:Q15)</f>
        <v>0</v>
      </c>
    </row>
    <row r="24" spans="1:22" s="65" customFormat="1" ht="14.25">
      <c r="A24" s="133"/>
      <c r="B24" s="133"/>
      <c r="C24" s="8"/>
      <c r="D24" s="8"/>
      <c r="E24" s="8"/>
      <c r="F24" s="8"/>
      <c r="H24" s="66"/>
      <c r="I24" s="142"/>
      <c r="J24" s="143"/>
      <c r="K24" s="143"/>
      <c r="L24" s="143"/>
      <c r="M24" s="142"/>
      <c r="N24" s="143"/>
      <c r="O24" s="143"/>
      <c r="P24" s="143"/>
      <c r="Q24" s="143"/>
      <c r="R24" s="142"/>
      <c r="S24" s="67"/>
      <c r="T24" s="67"/>
      <c r="U24" s="67"/>
      <c r="V24" s="67"/>
    </row>
    <row r="25" spans="1:22" s="65" customFormat="1" ht="14.25">
      <c r="A25" s="133"/>
      <c r="B25" s="133"/>
      <c r="C25" s="8"/>
      <c r="D25" s="8"/>
      <c r="E25" s="8"/>
      <c r="F25" s="8"/>
      <c r="H25" s="66" t="s">
        <v>15</v>
      </c>
      <c r="I25" s="142"/>
      <c r="J25" s="141">
        <f>+J26+J27+J28+J29</f>
        <v>54124623.43</v>
      </c>
      <c r="K25" s="141">
        <f t="shared" ref="K25:N25" si="2">+K26+K27+K28+K29</f>
        <v>63843541</v>
      </c>
      <c r="L25" s="141">
        <f t="shared" si="2"/>
        <v>63843541</v>
      </c>
      <c r="M25" s="183"/>
      <c r="N25" s="141">
        <f t="shared" si="2"/>
        <v>1275055.21</v>
      </c>
      <c r="O25" s="141">
        <f t="shared" ref="O25" si="3">+O26+O27+O28+O29</f>
        <v>4543314</v>
      </c>
      <c r="P25" s="141">
        <f t="shared" ref="P25" si="4">+P26+P27+P28+P29</f>
        <v>4543314</v>
      </c>
      <c r="Q25" s="141">
        <f t="shared" ref="Q25" si="5">+Q26+Q27+Q28+Q29</f>
        <v>4113855.87</v>
      </c>
      <c r="R25" s="183"/>
      <c r="S25" s="60">
        <f t="shared" ref="S25" si="6">+S26+S27+S28+S29</f>
        <v>10526426.23</v>
      </c>
      <c r="T25" s="60">
        <f t="shared" ref="T25" si="7">+T26+T27+T28+T29</f>
        <v>15304840</v>
      </c>
      <c r="U25" s="60">
        <f t="shared" ref="U25" si="8">+U26+U27+U28+U29</f>
        <v>15304840</v>
      </c>
      <c r="V25" s="60">
        <f t="shared" ref="V25" si="9">+V26+V27+V28+V29</f>
        <v>14804217.689999999</v>
      </c>
    </row>
    <row r="26" spans="1:22" s="65" customFormat="1" ht="14.25">
      <c r="A26" s="133"/>
      <c r="B26" s="133"/>
      <c r="C26" s="8"/>
      <c r="D26" s="8"/>
      <c r="E26" s="8"/>
      <c r="F26" s="8"/>
      <c r="H26" s="73" t="s">
        <v>118</v>
      </c>
      <c r="I26"/>
      <c r="J26" s="182">
        <v>3275321.96</v>
      </c>
      <c r="K26" s="182">
        <v>3736622</v>
      </c>
      <c r="L26" s="182">
        <v>3736622</v>
      </c>
      <c r="M26" s="142"/>
      <c r="N26" s="182">
        <v>283143.07</v>
      </c>
      <c r="O26" s="182">
        <v>283494</v>
      </c>
      <c r="P26" s="182">
        <v>283494</v>
      </c>
      <c r="Q26" s="182">
        <v>220473.54</v>
      </c>
      <c r="R26" s="142"/>
      <c r="S26" s="182">
        <f>630576.35+N26</f>
        <v>913719.41999999993</v>
      </c>
      <c r="T26" s="182">
        <f>612506+O26</f>
        <v>896000</v>
      </c>
      <c r="U26" s="182">
        <f>612506+P26</f>
        <v>896000</v>
      </c>
      <c r="V26" s="182">
        <f>534830.39+Q26</f>
        <v>755303.93</v>
      </c>
    </row>
    <row r="27" spans="1:22" s="65" customFormat="1" ht="14.25">
      <c r="A27" s="133"/>
      <c r="B27" s="133"/>
      <c r="C27" s="8"/>
      <c r="D27" s="8"/>
      <c r="E27" s="8"/>
      <c r="F27" s="8"/>
      <c r="H27" s="73" t="s">
        <v>119</v>
      </c>
      <c r="I27"/>
      <c r="J27" s="182">
        <v>42942912.07</v>
      </c>
      <c r="K27" s="182">
        <v>52033469</v>
      </c>
      <c r="L27" s="182">
        <v>52033469</v>
      </c>
      <c r="M27" s="142"/>
      <c r="N27" s="182">
        <v>545395.64</v>
      </c>
      <c r="O27" s="182">
        <v>3672510</v>
      </c>
      <c r="P27" s="182">
        <v>3672510</v>
      </c>
      <c r="Q27" s="182">
        <v>3424332.37</v>
      </c>
      <c r="R27" s="142"/>
      <c r="S27" s="182">
        <f>7934053.18+N27</f>
        <v>8479448.8200000003</v>
      </c>
      <c r="T27" s="182">
        <f>8799880+O27</f>
        <v>12472390</v>
      </c>
      <c r="U27" s="182">
        <f>8799880+P27</f>
        <v>12472390</v>
      </c>
      <c r="V27" s="182">
        <f>8617073.01+Q27</f>
        <v>12041405.379999999</v>
      </c>
    </row>
    <row r="28" spans="1:22" s="65" customFormat="1" ht="14.25">
      <c r="A28" s="133"/>
      <c r="B28" s="133"/>
      <c r="C28" s="8"/>
      <c r="D28" s="8"/>
      <c r="E28" s="8"/>
      <c r="F28" s="8"/>
      <c r="H28" s="73" t="s">
        <v>120</v>
      </c>
      <c r="I28"/>
      <c r="J28" s="182">
        <v>2861600.8200000003</v>
      </c>
      <c r="K28" s="182">
        <v>2673450</v>
      </c>
      <c r="L28" s="182">
        <v>2673450</v>
      </c>
      <c r="M28" s="142"/>
      <c r="N28" s="182">
        <v>0</v>
      </c>
      <c r="O28" s="182">
        <v>137310</v>
      </c>
      <c r="P28" s="182">
        <v>137310</v>
      </c>
      <c r="Q28" s="182">
        <v>18874.96</v>
      </c>
      <c r="R28" s="142"/>
      <c r="S28" s="182">
        <v>236746.99</v>
      </c>
      <c r="T28" s="182">
        <f>449140+O28</f>
        <v>586450</v>
      </c>
      <c r="U28" s="182">
        <f>449140+P28</f>
        <v>586450</v>
      </c>
      <c r="V28" s="182">
        <f>637584.19+Q28</f>
        <v>656459.14999999991</v>
      </c>
    </row>
    <row r="29" spans="1:22" s="65" customFormat="1" ht="14.25">
      <c r="A29" s="133"/>
      <c r="B29" s="133"/>
      <c r="C29" s="8"/>
      <c r="D29" s="8"/>
      <c r="E29" s="8"/>
      <c r="F29" s="8"/>
      <c r="H29" s="73" t="s">
        <v>121</v>
      </c>
      <c r="I29"/>
      <c r="J29" s="182">
        <v>5044788.58</v>
      </c>
      <c r="K29" s="182">
        <v>5400000</v>
      </c>
      <c r="L29" s="182">
        <v>5400000</v>
      </c>
      <c r="M29" s="142"/>
      <c r="N29" s="182">
        <v>446516.5</v>
      </c>
      <c r="O29" s="182">
        <v>450000</v>
      </c>
      <c r="P29" s="182">
        <v>450000</v>
      </c>
      <c r="Q29" s="182">
        <v>450175</v>
      </c>
      <c r="R29" s="142"/>
      <c r="S29" s="182">
        <f>449994.5+N29</f>
        <v>896511</v>
      </c>
      <c r="T29" s="182">
        <f>900000+O29</f>
        <v>1350000</v>
      </c>
      <c r="U29" s="182">
        <f>900000+P29</f>
        <v>1350000</v>
      </c>
      <c r="V29" s="182">
        <f>900874.23+Q29</f>
        <v>1351049.23</v>
      </c>
    </row>
    <row r="30" spans="1:22" s="65" customFormat="1" ht="14.25">
      <c r="A30" s="133"/>
      <c r="B30" s="133"/>
      <c r="C30" s="8"/>
      <c r="D30" s="8"/>
      <c r="E30" s="8"/>
      <c r="F30" s="8"/>
      <c r="H30" s="66"/>
      <c r="I30" s="142"/>
      <c r="J30" s="143"/>
      <c r="K30" s="143"/>
      <c r="L30" s="143"/>
      <c r="M30" s="142"/>
      <c r="N30" s="143"/>
      <c r="O30" s="143"/>
      <c r="P30" s="143"/>
      <c r="Q30" s="182"/>
      <c r="R30" s="142"/>
      <c r="S30" s="67"/>
      <c r="T30" s="67"/>
      <c r="U30" s="67"/>
      <c r="V30" s="67"/>
    </row>
    <row r="31" spans="1:22" s="65" customFormat="1" ht="14.25">
      <c r="A31" s="133"/>
      <c r="B31" s="133"/>
      <c r="C31" s="8"/>
      <c r="D31" s="8"/>
      <c r="E31" s="8"/>
      <c r="F31" s="8"/>
      <c r="H31" s="66" t="s">
        <v>16</v>
      </c>
      <c r="I31" s="142"/>
      <c r="J31" s="143">
        <v>0</v>
      </c>
      <c r="K31" s="143">
        <f>+'SPF-C01'!R23</f>
        <v>0</v>
      </c>
      <c r="L31" s="143">
        <f>+'SPF-C02'!Q18</f>
        <v>0</v>
      </c>
      <c r="M31" s="142"/>
      <c r="N31" s="143">
        <v>0</v>
      </c>
      <c r="O31" s="143">
        <f t="array" ref="O31">SUM(IF($H$12='SPF-C01'!$F$12:$Q$12,'SPF-C01'!F23:Q23,0))</f>
        <v>0</v>
      </c>
      <c r="P31" s="143">
        <f t="array" ref="P31">SUMIF('SPF-C02'!$E$10:$P$10,'SPF-A01'!$H$12,'SPF-C02'!E18:P18)</f>
        <v>0</v>
      </c>
      <c r="Q31" s="143">
        <f t="array" ref="Q31">SUMIF(' SPF-01'!$F$10:$Q$10,'SPF-A01'!$H$12,' SPF-01'!F23:Q23)</f>
        <v>0</v>
      </c>
      <c r="R31" s="142"/>
      <c r="S31" s="67">
        <v>0</v>
      </c>
      <c r="T31" s="67">
        <v>0</v>
      </c>
      <c r="U31" s="67">
        <v>0</v>
      </c>
      <c r="V31" s="67">
        <v>0</v>
      </c>
    </row>
    <row r="32" spans="1:22" s="65" customFormat="1" ht="14.25">
      <c r="A32" s="133"/>
      <c r="B32" s="133"/>
      <c r="C32" s="8"/>
      <c r="D32" s="8"/>
      <c r="E32" s="8"/>
      <c r="F32" s="8"/>
      <c r="H32" s="66"/>
      <c r="I32" s="142"/>
      <c r="J32" s="143"/>
      <c r="K32" s="143"/>
      <c r="L32" s="143"/>
      <c r="M32" s="142"/>
      <c r="N32" s="143"/>
      <c r="O32" s="143"/>
      <c r="P32" s="143"/>
      <c r="Q32" s="143"/>
      <c r="R32" s="142"/>
      <c r="S32" s="67"/>
      <c r="T32" s="67"/>
      <c r="U32" s="67"/>
      <c r="V32" s="67"/>
    </row>
    <row r="33" spans="1:22" s="65" customFormat="1" ht="14.25">
      <c r="A33" s="133"/>
      <c r="B33" s="133"/>
      <c r="C33" s="8"/>
      <c r="D33" s="8"/>
      <c r="E33" s="8"/>
      <c r="F33" s="8"/>
      <c r="H33" s="66" t="s">
        <v>17</v>
      </c>
      <c r="I33" s="142"/>
      <c r="J33" s="141">
        <f>+J34+J40</f>
        <v>22136233.899999999</v>
      </c>
      <c r="K33" s="141">
        <f>+K34+K40</f>
        <v>12466348</v>
      </c>
      <c r="L33" s="141">
        <f>+L34+L40</f>
        <v>12466348</v>
      </c>
      <c r="M33" s="183"/>
      <c r="N33" s="141">
        <f t="shared" ref="N33:Q33" si="10">+N34+N40</f>
        <v>3790573.46</v>
      </c>
      <c r="O33" s="141">
        <f t="shared" si="10"/>
        <v>2765880</v>
      </c>
      <c r="P33" s="141">
        <f t="shared" si="10"/>
        <v>2765880</v>
      </c>
      <c r="Q33" s="141">
        <f t="shared" si="10"/>
        <v>2735723.37</v>
      </c>
      <c r="R33" s="183"/>
      <c r="S33" s="60">
        <f t="shared" ref="S33:V33" si="11">+S34+S40</f>
        <v>6478196.5300000003</v>
      </c>
      <c r="T33" s="60">
        <f t="shared" si="11"/>
        <v>4986924</v>
      </c>
      <c r="U33" s="60">
        <f t="shared" si="11"/>
        <v>4986924</v>
      </c>
      <c r="V33" s="60">
        <f t="shared" si="11"/>
        <v>4935515.34</v>
      </c>
    </row>
    <row r="34" spans="1:22" s="65" customFormat="1" ht="14.25">
      <c r="A34" s="133"/>
      <c r="B34" s="133"/>
      <c r="C34" s="8"/>
      <c r="D34" s="8"/>
      <c r="E34" s="8"/>
      <c r="F34" s="8"/>
      <c r="H34" s="69" t="s">
        <v>122</v>
      </c>
      <c r="I34" s="184"/>
      <c r="J34" s="182">
        <v>1793272.9000000004</v>
      </c>
      <c r="K34" s="182">
        <v>1446110</v>
      </c>
      <c r="L34" s="182">
        <v>1446110</v>
      </c>
      <c r="M34" s="182"/>
      <c r="N34" s="182">
        <v>89066.46</v>
      </c>
      <c r="O34" s="182">
        <v>92600</v>
      </c>
      <c r="P34" s="182">
        <v>92600</v>
      </c>
      <c r="Q34" s="182">
        <f>62399.89+43.48</f>
        <v>62443.37</v>
      </c>
      <c r="R34" s="182"/>
      <c r="S34" s="182">
        <f>218086.07+N34</f>
        <v>307152.53000000003</v>
      </c>
      <c r="T34" s="182">
        <f>232360+O34</f>
        <v>324960</v>
      </c>
      <c r="U34" s="182">
        <f>232360+P34</f>
        <v>324960</v>
      </c>
      <c r="V34" s="182">
        <f>211107.97+Q34</f>
        <v>273551.34000000003</v>
      </c>
    </row>
    <row r="35" spans="1:22" s="65" customFormat="1" ht="14.25">
      <c r="A35" s="133"/>
      <c r="B35" s="133"/>
      <c r="C35" s="8"/>
      <c r="D35" s="8"/>
      <c r="E35" s="8"/>
      <c r="F35" s="8"/>
      <c r="H35" s="68"/>
      <c r="I35" s="142"/>
      <c r="J35" s="143"/>
      <c r="K35" s="143"/>
      <c r="L35" s="143"/>
      <c r="M35" s="142"/>
      <c r="N35" s="143"/>
      <c r="O35" s="143"/>
      <c r="P35" s="143"/>
      <c r="Q35" s="143"/>
      <c r="R35" s="142"/>
      <c r="S35" s="67"/>
      <c r="T35" s="67"/>
      <c r="U35" s="67"/>
      <c r="V35" s="67"/>
    </row>
    <row r="36" spans="1:22" s="65" customFormat="1" ht="14.25">
      <c r="A36" s="133"/>
      <c r="B36" s="133"/>
      <c r="C36" s="8"/>
      <c r="D36" s="8"/>
      <c r="E36" s="8"/>
      <c r="F36" s="8"/>
      <c r="H36" s="66" t="s">
        <v>30</v>
      </c>
      <c r="I36" s="142"/>
      <c r="J36" s="143"/>
      <c r="K36" s="72"/>
      <c r="L36" s="72"/>
      <c r="M36" s="142"/>
      <c r="N36" s="143"/>
      <c r="O36" s="72"/>
      <c r="P36" s="72"/>
      <c r="Q36" s="72"/>
      <c r="R36" s="142"/>
      <c r="S36" s="72"/>
      <c r="T36" s="72"/>
      <c r="U36" s="72"/>
      <c r="V36" s="72"/>
    </row>
    <row r="37" spans="1:22" s="65" customFormat="1" ht="14.25">
      <c r="A37" s="133"/>
      <c r="B37" s="133"/>
      <c r="C37" s="8"/>
      <c r="D37" s="8"/>
      <c r="E37" s="8"/>
      <c r="F37" s="8"/>
      <c r="H37" s="69" t="s">
        <v>31</v>
      </c>
      <c r="I37" s="142"/>
      <c r="J37" s="143"/>
      <c r="K37" s="143"/>
      <c r="L37" s="143"/>
      <c r="M37" s="142"/>
      <c r="N37" s="143"/>
      <c r="O37" s="143"/>
      <c r="P37" s="143"/>
      <c r="Q37" s="143"/>
      <c r="R37" s="142"/>
      <c r="S37" s="67"/>
      <c r="T37" s="67"/>
      <c r="U37" s="67"/>
      <c r="V37" s="67"/>
    </row>
    <row r="38" spans="1:22" s="65" customFormat="1" ht="14.25">
      <c r="A38" s="133"/>
      <c r="B38" s="133"/>
      <c r="C38" s="8"/>
      <c r="D38" s="8"/>
      <c r="E38" s="8"/>
      <c r="F38" s="8"/>
      <c r="H38" s="69" t="s">
        <v>32</v>
      </c>
      <c r="I38" s="139"/>
      <c r="J38" s="143"/>
      <c r="K38" s="143"/>
      <c r="L38" s="143"/>
      <c r="M38" s="139"/>
      <c r="N38" s="143"/>
      <c r="O38" s="143"/>
      <c r="P38" s="143"/>
      <c r="Q38" s="143"/>
      <c r="R38" s="139"/>
      <c r="S38" s="67"/>
      <c r="T38" s="67"/>
      <c r="U38" s="67"/>
      <c r="V38" s="67"/>
    </row>
    <row r="39" spans="1:22" s="65" customFormat="1" ht="14.25">
      <c r="A39" s="133"/>
      <c r="B39" s="133"/>
      <c r="C39" s="8"/>
      <c r="D39" s="8"/>
      <c r="E39" s="8"/>
      <c r="F39" s="8"/>
      <c r="H39" s="69"/>
      <c r="I39" s="139"/>
      <c r="J39" s="143"/>
      <c r="K39" s="143"/>
      <c r="L39" s="143"/>
      <c r="M39" s="139"/>
      <c r="N39" s="143"/>
      <c r="O39" s="143"/>
      <c r="P39" s="143"/>
      <c r="Q39" s="143"/>
      <c r="R39" s="139"/>
      <c r="S39" s="67"/>
      <c r="T39" s="67"/>
      <c r="U39" s="67"/>
      <c r="V39" s="67"/>
    </row>
    <row r="40" spans="1:22" ht="14.25">
      <c r="H40" s="66" t="s">
        <v>96</v>
      </c>
      <c r="I40" s="144"/>
      <c r="J40" s="71">
        <f>SUM(J41:J42)</f>
        <v>20342961</v>
      </c>
      <c r="K40" s="71">
        <f>SUM(K41:K42)</f>
        <v>11020238</v>
      </c>
      <c r="L40" s="71">
        <f>SUM(L41:L42)</f>
        <v>11020238</v>
      </c>
      <c r="M40" s="139"/>
      <c r="N40" s="71">
        <f>SUM(N41:N42)</f>
        <v>3701507</v>
      </c>
      <c r="O40" s="71">
        <f>SUM(O41:O42)</f>
        <v>2673280</v>
      </c>
      <c r="P40" s="71">
        <f>SUM(P41:P42)</f>
        <v>2673280</v>
      </c>
      <c r="Q40" s="71">
        <f>SUM(Q41:Q42)</f>
        <v>2673280</v>
      </c>
      <c r="R40" s="144"/>
      <c r="S40" s="72">
        <f>SUM(S41:S42)</f>
        <v>6171044</v>
      </c>
      <c r="T40" s="72">
        <f>SUM(T41:T42)</f>
        <v>4661964</v>
      </c>
      <c r="U40" s="72">
        <f>SUM(U41:U42)</f>
        <v>4661964</v>
      </c>
      <c r="V40" s="72">
        <f>SUM(V41:V42)</f>
        <v>4661964</v>
      </c>
    </row>
    <row r="41" spans="1:22" ht="14.25">
      <c r="H41" s="69" t="s">
        <v>61</v>
      </c>
      <c r="I41" s="142"/>
      <c r="J41" s="182">
        <v>20342961</v>
      </c>
      <c r="K41" s="182">
        <v>11020238</v>
      </c>
      <c r="L41" s="182">
        <v>11020238</v>
      </c>
      <c r="M41" s="182"/>
      <c r="N41" s="182">
        <v>3701507</v>
      </c>
      <c r="O41" s="182">
        <v>2673280</v>
      </c>
      <c r="P41" s="182">
        <v>2673280</v>
      </c>
      <c r="Q41" s="182">
        <v>2673280</v>
      </c>
      <c r="R41" s="182"/>
      <c r="S41" s="182">
        <f>2469537+N41</f>
        <v>6171044</v>
      </c>
      <c r="T41" s="182">
        <f>1988684+O41</f>
        <v>4661964</v>
      </c>
      <c r="U41" s="182">
        <f t="shared" ref="U41:V41" si="12">1988684+P41</f>
        <v>4661964</v>
      </c>
      <c r="V41" s="182">
        <f t="shared" si="12"/>
        <v>4661964</v>
      </c>
    </row>
    <row r="42" spans="1:22" s="62" customFormat="1" ht="21.75" customHeight="1">
      <c r="A42" s="136"/>
      <c r="B42" s="136"/>
      <c r="C42" s="61"/>
      <c r="D42" s="61"/>
      <c r="E42" s="61"/>
      <c r="F42" s="61"/>
      <c r="H42" s="69" t="s">
        <v>62</v>
      </c>
      <c r="I42" s="142"/>
      <c r="J42" s="143"/>
      <c r="K42" s="143"/>
      <c r="L42" s="143"/>
      <c r="M42" s="142"/>
      <c r="N42" s="143"/>
      <c r="O42" s="143"/>
      <c r="P42" s="143"/>
      <c r="Q42" s="143"/>
      <c r="R42" s="142"/>
      <c r="S42" s="67"/>
      <c r="T42" s="67"/>
      <c r="U42" s="67"/>
      <c r="V42" s="67"/>
    </row>
    <row r="43" spans="1:22" s="65" customFormat="1" ht="14.25">
      <c r="A43" s="133"/>
      <c r="B43" s="133"/>
      <c r="C43" s="8"/>
      <c r="D43" s="8"/>
      <c r="E43" s="8"/>
      <c r="F43" s="8"/>
      <c r="H43" s="69"/>
      <c r="I43" s="139"/>
      <c r="J43" s="143"/>
      <c r="K43" s="143"/>
      <c r="L43" s="143"/>
      <c r="M43" s="139"/>
      <c r="N43" s="143"/>
      <c r="O43" s="143"/>
      <c r="P43" s="143"/>
      <c r="Q43" s="143"/>
      <c r="R43" s="139"/>
      <c r="S43" s="67"/>
      <c r="T43" s="67"/>
      <c r="U43" s="67"/>
      <c r="V43" s="67"/>
    </row>
    <row r="44" spans="1:22" s="65" customFormat="1" ht="14.25">
      <c r="A44" s="133"/>
      <c r="B44" s="133"/>
      <c r="C44" s="8"/>
      <c r="D44" s="8"/>
      <c r="E44" s="8"/>
      <c r="F44" s="8"/>
      <c r="H44" s="64" t="s">
        <v>108</v>
      </c>
      <c r="I44" s="140"/>
      <c r="J44" s="56">
        <f>+J45+J48</f>
        <v>4429569</v>
      </c>
      <c r="K44" s="56">
        <f>+K45+K48</f>
        <v>4500000</v>
      </c>
      <c r="L44" s="56">
        <f>+L45+L48</f>
        <v>4500000</v>
      </c>
      <c r="M44" s="140"/>
      <c r="N44" s="56">
        <f>+N45+N48</f>
        <v>369130</v>
      </c>
      <c r="O44" s="56">
        <f>+O45+O48</f>
        <v>375000</v>
      </c>
      <c r="P44" s="56">
        <f>+P45+P48</f>
        <v>375000</v>
      </c>
      <c r="Q44" s="56">
        <f>+Q45+Q48</f>
        <v>375000</v>
      </c>
      <c r="R44" s="140"/>
      <c r="S44" s="57">
        <f>+S45+S48</f>
        <v>1107390</v>
      </c>
      <c r="T44" s="57">
        <f>+T45+T48</f>
        <v>1125000</v>
      </c>
      <c r="U44" s="57">
        <f>+U45+U48</f>
        <v>1125000</v>
      </c>
      <c r="V44" s="57">
        <f>+V45+V48</f>
        <v>1125000</v>
      </c>
    </row>
    <row r="45" spans="1:22" ht="15">
      <c r="H45" s="73" t="s">
        <v>33</v>
      </c>
      <c r="I45" s="139"/>
      <c r="J45" s="182">
        <v>4429569</v>
      </c>
      <c r="K45" s="182">
        <v>4500000</v>
      </c>
      <c r="L45" s="182">
        <v>4500000</v>
      </c>
      <c r="M45" s="182"/>
      <c r="N45" s="185">
        <v>369130</v>
      </c>
      <c r="O45" s="182">
        <v>375000</v>
      </c>
      <c r="P45" s="182">
        <v>375000</v>
      </c>
      <c r="Q45" s="182">
        <v>375000</v>
      </c>
      <c r="R45" s="182"/>
      <c r="S45" s="182">
        <f>738260+N45</f>
        <v>1107390</v>
      </c>
      <c r="T45" s="182">
        <f>750000+O45</f>
        <v>1125000</v>
      </c>
      <c r="U45" s="182">
        <f t="shared" ref="U45:V45" si="13">750000+P45</f>
        <v>1125000</v>
      </c>
      <c r="V45" s="182">
        <f t="shared" si="13"/>
        <v>1125000</v>
      </c>
    </row>
    <row r="46" spans="1:22" ht="14.25">
      <c r="H46" s="69" t="s">
        <v>19</v>
      </c>
      <c r="I46" s="139"/>
      <c r="J46" s="182"/>
      <c r="K46" s="182"/>
      <c r="L46" s="182"/>
      <c r="M46" s="182"/>
      <c r="N46" s="182"/>
      <c r="O46" s="182"/>
      <c r="P46" s="182"/>
      <c r="Q46" s="182"/>
      <c r="R46" s="182"/>
      <c r="S46" s="182"/>
      <c r="T46" s="182"/>
      <c r="U46" s="182"/>
      <c r="V46" s="182"/>
    </row>
    <row r="47" spans="1:22" ht="14.25">
      <c r="H47" s="69" t="s">
        <v>20</v>
      </c>
      <c r="I47" s="139"/>
      <c r="J47" s="143"/>
      <c r="K47" s="143"/>
      <c r="L47" s="143"/>
      <c r="M47" s="139"/>
      <c r="N47" s="143"/>
      <c r="O47" s="143"/>
      <c r="P47" s="143"/>
      <c r="Q47" s="143"/>
      <c r="R47" s="139"/>
      <c r="S47" s="67"/>
      <c r="T47" s="67"/>
      <c r="U47" s="67"/>
      <c r="V47" s="67"/>
    </row>
    <row r="48" spans="1:22" ht="14.25">
      <c r="H48" s="73" t="s">
        <v>21</v>
      </c>
      <c r="I48" s="139"/>
      <c r="J48" s="143"/>
      <c r="K48" s="143"/>
      <c r="L48" s="143"/>
      <c r="M48" s="139"/>
      <c r="N48" s="143"/>
      <c r="O48" s="143"/>
      <c r="P48" s="143"/>
      <c r="Q48" s="143"/>
      <c r="R48" s="139"/>
      <c r="S48" s="67"/>
      <c r="T48" s="67"/>
      <c r="U48" s="67"/>
      <c r="V48" s="67"/>
    </row>
    <row r="49" spans="1:22" ht="14.25">
      <c r="H49" s="69" t="s">
        <v>19</v>
      </c>
      <c r="I49" s="139"/>
      <c r="J49" s="143"/>
      <c r="K49" s="143"/>
      <c r="L49" s="143"/>
      <c r="M49" s="139"/>
      <c r="N49" s="143"/>
      <c r="O49" s="143"/>
      <c r="P49" s="143"/>
      <c r="Q49" s="143"/>
      <c r="R49" s="139"/>
      <c r="S49" s="67"/>
      <c r="T49" s="67"/>
      <c r="U49" s="67"/>
      <c r="V49" s="67"/>
    </row>
    <row r="50" spans="1:22" ht="14.25">
      <c r="H50" s="69" t="s">
        <v>63</v>
      </c>
      <c r="I50" s="139"/>
      <c r="J50" s="143"/>
      <c r="K50" s="143"/>
      <c r="L50" s="143"/>
      <c r="M50" s="139"/>
      <c r="N50" s="143"/>
      <c r="O50" s="143"/>
      <c r="P50" s="143"/>
      <c r="Q50" s="143"/>
      <c r="R50" s="139"/>
      <c r="S50" s="67"/>
      <c r="T50" s="67"/>
      <c r="U50" s="67"/>
      <c r="V50" s="67"/>
    </row>
    <row r="51" spans="1:22" ht="14.25">
      <c r="H51" s="64" t="s">
        <v>93</v>
      </c>
      <c r="I51" s="140"/>
      <c r="J51" s="56">
        <f>+J52+J53</f>
        <v>0</v>
      </c>
      <c r="K51" s="56">
        <f>+K52+K53</f>
        <v>0</v>
      </c>
      <c r="L51" s="56">
        <f>+L52+L53</f>
        <v>0</v>
      </c>
      <c r="M51" s="140"/>
      <c r="N51" s="56">
        <f>+N52+N53</f>
        <v>0</v>
      </c>
      <c r="O51" s="56">
        <f>+O52+O53</f>
        <v>0</v>
      </c>
      <c r="P51" s="56">
        <f>+P52+P53</f>
        <v>0</v>
      </c>
      <c r="Q51" s="56">
        <f>+Q52+Q53</f>
        <v>0</v>
      </c>
      <c r="R51" s="140"/>
      <c r="S51" s="57">
        <f>+S52+S53</f>
        <v>0</v>
      </c>
      <c r="T51" s="57">
        <f>+T52+T53</f>
        <v>0</v>
      </c>
      <c r="U51" s="57">
        <f>+U52+U53</f>
        <v>0</v>
      </c>
      <c r="V51" s="57">
        <f>+V52+V53</f>
        <v>0</v>
      </c>
    </row>
    <row r="52" spans="1:22" s="62" customFormat="1" ht="21.75" customHeight="1">
      <c r="A52" s="136"/>
      <c r="B52" s="136"/>
      <c r="C52" s="61"/>
      <c r="D52" s="61"/>
      <c r="E52" s="61"/>
      <c r="F52" s="61"/>
      <c r="H52" s="73" t="s">
        <v>33</v>
      </c>
      <c r="I52" s="139"/>
      <c r="J52" s="143"/>
      <c r="K52" s="143"/>
      <c r="L52" s="143"/>
      <c r="M52" s="139"/>
      <c r="N52" s="143"/>
      <c r="O52" s="143"/>
      <c r="P52" s="143"/>
      <c r="Q52" s="143"/>
      <c r="R52" s="139"/>
      <c r="S52" s="67"/>
      <c r="T52" s="67"/>
      <c r="U52" s="67"/>
      <c r="V52" s="67"/>
    </row>
    <row r="53" spans="1:22" ht="14.25">
      <c r="H53" s="73" t="s">
        <v>21</v>
      </c>
      <c r="I53" s="139"/>
      <c r="J53" s="143"/>
      <c r="K53" s="143"/>
      <c r="L53" s="143"/>
      <c r="M53" s="139"/>
      <c r="N53" s="143"/>
      <c r="O53" s="143"/>
      <c r="P53" s="143"/>
      <c r="Q53" s="143"/>
      <c r="R53" s="139"/>
      <c r="S53" s="67"/>
      <c r="T53" s="67"/>
      <c r="U53" s="67"/>
      <c r="V53" s="67"/>
    </row>
    <row r="54" spans="1:22" ht="14.25">
      <c r="H54" s="63" t="s">
        <v>94</v>
      </c>
      <c r="I54" s="140"/>
      <c r="J54" s="56">
        <f>J55</f>
        <v>0</v>
      </c>
      <c r="K54" s="56">
        <f>SUM(K55)</f>
        <v>0</v>
      </c>
      <c r="L54" s="56">
        <f>SUM(L55)</f>
        <v>0</v>
      </c>
      <c r="M54" s="140"/>
      <c r="N54" s="56">
        <f>SUM(N55)</f>
        <v>0</v>
      </c>
      <c r="O54" s="56">
        <f>SUM(O55)</f>
        <v>0</v>
      </c>
      <c r="P54" s="56">
        <f>SUM(P55)</f>
        <v>0</v>
      </c>
      <c r="Q54" s="56">
        <f>SUM(Q55)</f>
        <v>0</v>
      </c>
      <c r="R54" s="140"/>
      <c r="S54" s="57">
        <f>+S55</f>
        <v>0</v>
      </c>
      <c r="T54" s="57">
        <f>+T55</f>
        <v>0</v>
      </c>
      <c r="U54" s="57">
        <f>+U55</f>
        <v>0</v>
      </c>
      <c r="V54" s="57">
        <f>+V55</f>
        <v>0</v>
      </c>
    </row>
    <row r="55" spans="1:22" ht="14.25">
      <c r="H55" s="74" t="s">
        <v>95</v>
      </c>
      <c r="I55" s="144"/>
      <c r="J55" s="71">
        <f>+J56-J57</f>
        <v>0</v>
      </c>
      <c r="K55" s="71">
        <f>+K56-K57</f>
        <v>0</v>
      </c>
      <c r="L55" s="71">
        <f>+L56-L57</f>
        <v>0</v>
      </c>
      <c r="M55" s="139"/>
      <c r="N55" s="71">
        <f>+N56-N57</f>
        <v>0</v>
      </c>
      <c r="O55" s="71">
        <f>+O56-O57</f>
        <v>0</v>
      </c>
      <c r="P55" s="71">
        <f>+P56-P57</f>
        <v>0</v>
      </c>
      <c r="Q55" s="71">
        <f>+Q56-Q57</f>
        <v>0</v>
      </c>
      <c r="R55" s="139"/>
      <c r="S55" s="72">
        <f>+S56-S57</f>
        <v>0</v>
      </c>
      <c r="T55" s="72">
        <f>+T56-T57</f>
        <v>0</v>
      </c>
      <c r="U55" s="72">
        <f>+U56-U57</f>
        <v>0</v>
      </c>
      <c r="V55" s="72">
        <f>+V56-V57</f>
        <v>0</v>
      </c>
    </row>
    <row r="56" spans="1:22" ht="14.25">
      <c r="H56" s="73" t="s">
        <v>34</v>
      </c>
      <c r="I56" s="142"/>
      <c r="J56" s="143"/>
      <c r="K56" s="143"/>
      <c r="L56" s="143"/>
      <c r="M56" s="139"/>
      <c r="N56" s="143"/>
      <c r="O56" s="143"/>
      <c r="P56" s="143"/>
      <c r="Q56" s="143"/>
      <c r="R56" s="139"/>
      <c r="S56" s="67"/>
      <c r="T56" s="67"/>
      <c r="U56" s="67"/>
      <c r="V56" s="67"/>
    </row>
    <row r="57" spans="1:22" ht="14.25">
      <c r="H57" s="75" t="s">
        <v>25</v>
      </c>
      <c r="I57" s="145"/>
      <c r="J57" s="146"/>
      <c r="K57" s="146"/>
      <c r="L57" s="146"/>
      <c r="M57" s="147"/>
      <c r="N57" s="146"/>
      <c r="O57" s="146"/>
      <c r="P57" s="146"/>
      <c r="Q57" s="146"/>
      <c r="R57" s="147"/>
      <c r="S57" s="137"/>
      <c r="T57" s="137"/>
      <c r="U57" s="137"/>
      <c r="V57" s="137"/>
    </row>
    <row r="59" spans="1:22" ht="15" customHeight="1">
      <c r="H59" s="221" t="s">
        <v>105</v>
      </c>
      <c r="I59" s="222"/>
      <c r="J59" s="222"/>
      <c r="K59" s="222"/>
      <c r="L59" s="222"/>
      <c r="M59" s="222"/>
      <c r="N59" s="222"/>
      <c r="O59" s="222"/>
      <c r="P59" s="222"/>
      <c r="Q59" s="222"/>
      <c r="R59" s="222"/>
      <c r="S59" s="222"/>
      <c r="T59" s="222"/>
      <c r="U59" s="222"/>
      <c r="V59" s="223"/>
    </row>
    <row r="60" spans="1:22" ht="14.25" customHeight="1">
      <c r="H60" s="224"/>
      <c r="I60" s="225"/>
      <c r="J60" s="225"/>
      <c r="K60" s="225"/>
      <c r="L60" s="225"/>
      <c r="M60" s="225"/>
      <c r="N60" s="225"/>
      <c r="O60" s="225"/>
      <c r="P60" s="225"/>
      <c r="Q60" s="225"/>
      <c r="R60" s="225"/>
      <c r="S60" s="225"/>
      <c r="T60" s="225"/>
      <c r="U60" s="225"/>
      <c r="V60" s="226"/>
    </row>
    <row r="61" spans="1:22" ht="14.25">
      <c r="H61" s="14" t="s">
        <v>43</v>
      </c>
      <c r="I61" s="14"/>
      <c r="J61" s="14"/>
      <c r="K61" s="14"/>
      <c r="L61" s="14"/>
      <c r="M61" s="14"/>
      <c r="N61" s="14"/>
      <c r="O61" s="14"/>
      <c r="P61" s="14"/>
      <c r="Q61" s="14"/>
      <c r="R61" s="14"/>
      <c r="S61" s="14"/>
      <c r="T61" s="14"/>
      <c r="U61" s="14"/>
      <c r="V61" s="14"/>
    </row>
    <row r="62" spans="1:22" ht="14.25">
      <c r="H62" s="14"/>
      <c r="I62" s="14"/>
      <c r="J62" s="14"/>
      <c r="K62" s="14"/>
      <c r="L62" s="14"/>
      <c r="M62" s="14"/>
      <c r="N62" s="14"/>
      <c r="O62" s="14"/>
      <c r="P62" s="14"/>
      <c r="Q62" s="14"/>
      <c r="R62" s="14"/>
      <c r="S62" s="14"/>
      <c r="T62" s="14"/>
      <c r="U62" s="14"/>
      <c r="V62" s="14"/>
    </row>
  </sheetData>
  <mergeCells count="18">
    <mergeCell ref="H59:V60"/>
    <mergeCell ref="K13:L13"/>
    <mergeCell ref="H13:H15"/>
    <mergeCell ref="J11:L12"/>
    <mergeCell ref="N11:Q12"/>
    <mergeCell ref="S11:V12"/>
    <mergeCell ref="T3:V4"/>
    <mergeCell ref="T7:V7"/>
    <mergeCell ref="J14:J15"/>
    <mergeCell ref="K14:K15"/>
    <mergeCell ref="L14:L15"/>
    <mergeCell ref="O14:P14"/>
    <mergeCell ref="T14:U14"/>
    <mergeCell ref="N14:N15"/>
    <mergeCell ref="S14:S15"/>
    <mergeCell ref="V14:V15"/>
    <mergeCell ref="O13:Q13"/>
    <mergeCell ref="T13:V13"/>
  </mergeCells>
  <phoneticPr fontId="0" type="noConversion"/>
  <dataValidations count="2">
    <dataValidation type="list" allowBlank="1" showInputMessage="1" showErrorMessage="1" prompt="Seleccione el período acumulado que desea consultar" sqref="A7">
      <formula1>"ENERO,FEBRERO,MARZO,ABRIL,MAYO,JUNIO,JULIO,AGOSTO,SEPTIEMBRE,OCTUBRE,NOVIEMBRE,DICIEMBRE"</formula1>
    </dataValidation>
    <dataValidation type="list" allowBlank="1" showInputMessage="1" showErrorMessage="1" sqref="H12">
      <formula1>$A$11:$A$22</formula1>
    </dataValidation>
  </dataValidations>
  <printOptions horizontalCentered="1" verticalCentered="1"/>
  <pageMargins left="0.39370078740157483" right="0.27559055118110237" top="0.59055118110236227" bottom="0.39370078740157483" header="0" footer="0"/>
  <pageSetup scale="52" orientation="landscape" r:id="rId1"/>
  <headerFooter alignWithMargins="0"/>
  <rowBreaks count="1" manualBreakCount="1">
    <brk id="16" min="7" max="21" man="1"/>
  </rowBreaks>
  <colBreaks count="1" manualBreakCount="1">
    <brk id="9" min="2" max="6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16"/>
  <sheetViews>
    <sheetView showGridLines="0" view="pageBreakPreview" topLeftCell="E1" workbookViewId="0">
      <selection activeCell="O13" sqref="O13"/>
    </sheetView>
  </sheetViews>
  <sheetFormatPr baseColWidth="10" defaultRowHeight="12.75"/>
  <cols>
    <col min="1" max="1" width="11.42578125" style="8"/>
    <col min="2" max="2" width="49.7109375" style="8" customWidth="1"/>
    <col min="3" max="3" width="0.85546875" style="8" customWidth="1"/>
    <col min="4" max="4" width="24.42578125" style="8" bestFit="1" customWidth="1"/>
    <col min="5" max="5" width="19.85546875" style="8" bestFit="1" customWidth="1"/>
    <col min="6" max="6" width="17.42578125" style="8" bestFit="1" customWidth="1"/>
    <col min="7" max="7" width="10.5703125" style="8" customWidth="1"/>
    <col min="8" max="8" width="19.85546875" style="8" bestFit="1" customWidth="1"/>
    <col min="9" max="9" width="10.5703125" style="8" customWidth="1"/>
    <col min="10" max="10" width="16.28515625" style="8" customWidth="1"/>
    <col min="11" max="11" width="10.5703125" style="8" customWidth="1"/>
    <col min="12" max="12" width="19.85546875" style="8" bestFit="1" customWidth="1"/>
    <col min="13" max="13" width="17.7109375" style="8" bestFit="1" customWidth="1"/>
    <col min="14" max="14" width="10.5703125" style="8" customWidth="1"/>
    <col min="15" max="16384" width="11.42578125" style="8"/>
  </cols>
  <sheetData>
    <row r="1" spans="2:16">
      <c r="L1" s="207" t="s">
        <v>57</v>
      </c>
      <c r="M1" s="207"/>
      <c r="N1" s="207"/>
    </row>
    <row r="2" spans="2:16" ht="22.5" customHeight="1">
      <c r="L2" s="207"/>
      <c r="M2" s="207"/>
      <c r="N2" s="207"/>
    </row>
    <row r="4" spans="2:16" ht="15">
      <c r="B4" s="9" t="s">
        <v>110</v>
      </c>
    </row>
    <row r="5" spans="2:16" ht="15">
      <c r="B5" s="10" t="s">
        <v>125</v>
      </c>
    </row>
    <row r="6" spans="2:16" ht="16.5" customHeight="1">
      <c r="B6" s="10" t="s">
        <v>137</v>
      </c>
    </row>
    <row r="7" spans="2:16" ht="16.5" customHeight="1">
      <c r="B7" s="10" t="s">
        <v>76</v>
      </c>
    </row>
    <row r="9" spans="2:16" ht="21" customHeight="1">
      <c r="B9" s="233" t="s">
        <v>60</v>
      </c>
      <c r="C9" s="11"/>
      <c r="D9" s="236" t="s">
        <v>92</v>
      </c>
      <c r="E9" s="236"/>
      <c r="F9" s="236"/>
      <c r="G9" s="236"/>
      <c r="H9" s="236" t="s">
        <v>100</v>
      </c>
      <c r="I9" s="236"/>
      <c r="J9" s="236"/>
      <c r="K9" s="236"/>
      <c r="L9" s="236"/>
      <c r="M9" s="241" t="s">
        <v>35</v>
      </c>
      <c r="N9" s="242"/>
    </row>
    <row r="10" spans="2:16" ht="24" customHeight="1">
      <c r="B10" s="234"/>
      <c r="C10" s="11"/>
      <c r="D10" s="239" t="s">
        <v>45</v>
      </c>
      <c r="E10" s="239" t="s">
        <v>46</v>
      </c>
      <c r="F10" s="237" t="s">
        <v>36</v>
      </c>
      <c r="G10" s="237"/>
      <c r="H10" s="239" t="s">
        <v>37</v>
      </c>
      <c r="I10" s="237" t="s">
        <v>38</v>
      </c>
      <c r="J10" s="239" t="s">
        <v>47</v>
      </c>
      <c r="K10" s="237" t="s">
        <v>38</v>
      </c>
      <c r="L10" s="239" t="s">
        <v>39</v>
      </c>
      <c r="M10" s="239"/>
      <c r="N10" s="243"/>
    </row>
    <row r="11" spans="2:16" ht="30.75" customHeight="1">
      <c r="B11" s="235"/>
      <c r="C11" s="11"/>
      <c r="D11" s="240"/>
      <c r="E11" s="240"/>
      <c r="F11" s="12" t="s">
        <v>40</v>
      </c>
      <c r="G11" s="12" t="s">
        <v>38</v>
      </c>
      <c r="H11" s="240"/>
      <c r="I11" s="238"/>
      <c r="J11" s="240"/>
      <c r="K11" s="238"/>
      <c r="L11" s="240"/>
      <c r="M11" s="12" t="s">
        <v>40</v>
      </c>
      <c r="N11" s="13" t="s">
        <v>38</v>
      </c>
    </row>
    <row r="12" spans="2:16" ht="14.25">
      <c r="B12" s="14"/>
      <c r="C12" s="14"/>
      <c r="D12" s="14"/>
      <c r="E12" s="14"/>
      <c r="F12" s="14"/>
      <c r="G12" s="14"/>
      <c r="H12" s="14"/>
      <c r="I12" s="14"/>
      <c r="J12" s="14"/>
      <c r="K12" s="14"/>
      <c r="L12" s="14"/>
      <c r="M12" s="14"/>
      <c r="N12" s="14"/>
    </row>
    <row r="13" spans="2:16" ht="36.75" customHeight="1">
      <c r="B13" s="188" t="s">
        <v>124</v>
      </c>
      <c r="C13" s="15"/>
      <c r="D13" s="189">
        <v>20291764</v>
      </c>
      <c r="E13" s="190">
        <v>19739733.030000001</v>
      </c>
      <c r="F13" s="206">
        <f>+E13-D13</f>
        <v>-552030.96999999881</v>
      </c>
      <c r="G13" s="16">
        <f>IF(D13=0,"n.a.",((E13/D13)-1)*100)</f>
        <v>-2.7204681170153511</v>
      </c>
      <c r="H13" s="191">
        <v>13175334.109999999</v>
      </c>
      <c r="I13" s="18">
        <f>IF(L13=0, "n.a.",H13/L13)</f>
        <v>1</v>
      </c>
      <c r="J13" s="17">
        <v>0</v>
      </c>
      <c r="K13" s="19">
        <f>IF(L13=0,"n.a.",J13/L13)</f>
        <v>0</v>
      </c>
      <c r="L13" s="20">
        <f>+H13+J13</f>
        <v>13175334.109999999</v>
      </c>
      <c r="M13" s="191">
        <f>E13-L13</f>
        <v>6564398.9200000018</v>
      </c>
      <c r="N13" s="21">
        <f>IF(L13=0,"n.a.",((E13/L13)-1)*100)</f>
        <v>49.823396243269926</v>
      </c>
    </row>
    <row r="14" spans="2:16" ht="25.5" customHeight="1">
      <c r="B14" s="22"/>
      <c r="C14" s="14"/>
      <c r="D14" s="23"/>
      <c r="E14" s="23"/>
      <c r="F14" s="23"/>
      <c r="G14" s="24"/>
      <c r="H14" s="25"/>
      <c r="I14" s="26"/>
      <c r="J14" s="25"/>
      <c r="K14" s="26"/>
      <c r="L14" s="25"/>
      <c r="M14" s="25"/>
      <c r="N14" s="26"/>
    </row>
    <row r="15" spans="2:16" ht="25.5" customHeight="1">
      <c r="B15" s="22"/>
      <c r="C15" s="14"/>
      <c r="D15" s="23"/>
      <c r="E15" s="23"/>
      <c r="F15" s="23"/>
      <c r="G15" s="24"/>
      <c r="H15" s="25"/>
      <c r="I15" s="26"/>
      <c r="J15" s="25"/>
      <c r="K15" s="26"/>
      <c r="L15" s="25"/>
      <c r="M15" s="25"/>
      <c r="N15" s="26"/>
    </row>
    <row r="16" spans="2:16">
      <c r="O16" s="27"/>
      <c r="P16" s="27"/>
    </row>
  </sheetData>
  <mergeCells count="13">
    <mergeCell ref="B9:B11"/>
    <mergeCell ref="D9:G9"/>
    <mergeCell ref="H9:L9"/>
    <mergeCell ref="L1:N2"/>
    <mergeCell ref="K10:K11"/>
    <mergeCell ref="L10:L11"/>
    <mergeCell ref="M9:N10"/>
    <mergeCell ref="D10:D11"/>
    <mergeCell ref="E10:E11"/>
    <mergeCell ref="F10:G10"/>
    <mergeCell ref="H10:H11"/>
    <mergeCell ref="I10:I11"/>
    <mergeCell ref="J10:J11"/>
  </mergeCells>
  <phoneticPr fontId="0" type="noConversion"/>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pageSetUpPr fitToPage="1"/>
  </sheetPr>
  <dimension ref="B3:I49"/>
  <sheetViews>
    <sheetView showGridLines="0" view="pageBreakPreview" zoomScale="75" zoomScaleNormal="75" zoomScaleSheetLayoutView="75" workbookViewId="0">
      <selection activeCell="H69" sqref="H69"/>
    </sheetView>
  </sheetViews>
  <sheetFormatPr baseColWidth="10" defaultRowHeight="11.25"/>
  <cols>
    <col min="1" max="1" width="5.42578125" style="82" customWidth="1"/>
    <col min="2" max="2" width="5" style="82" customWidth="1"/>
    <col min="3" max="3" width="13.28515625" style="82" customWidth="1"/>
    <col min="4" max="4" width="17" style="82" customWidth="1"/>
    <col min="5" max="5" width="23" style="82" customWidth="1"/>
    <col min="6" max="6" width="5.140625" style="82" customWidth="1"/>
    <col min="7" max="7" width="18.140625" style="82" customWidth="1"/>
    <col min="8" max="8" width="112.85546875" style="85" customWidth="1"/>
    <col min="9" max="9" width="59.5703125" style="85" customWidth="1"/>
    <col min="10" max="16384" width="11.42578125" style="82"/>
  </cols>
  <sheetData>
    <row r="3" spans="2:9" ht="25.5" customHeight="1"/>
    <row r="4" spans="2:9" s="77" customFormat="1" ht="24.75">
      <c r="B4" s="76" t="s">
        <v>111</v>
      </c>
      <c r="H4" s="78"/>
      <c r="I4" s="78" t="s">
        <v>58</v>
      </c>
    </row>
    <row r="5" spans="2:9" s="79" customFormat="1" ht="15">
      <c r="B5" s="10" t="s">
        <v>74</v>
      </c>
      <c r="E5" s="10" t="s">
        <v>126</v>
      </c>
      <c r="H5" s="80"/>
      <c r="I5" s="80"/>
    </row>
    <row r="6" spans="2:9" s="79" customFormat="1" ht="24" customHeight="1">
      <c r="B6" s="10" t="s">
        <v>27</v>
      </c>
      <c r="H6" s="80"/>
      <c r="I6" s="80"/>
    </row>
    <row r="7" spans="2:9" s="79" customFormat="1" ht="15">
      <c r="B7" s="10" t="s">
        <v>28</v>
      </c>
      <c r="H7" s="80"/>
      <c r="I7" s="80"/>
    </row>
    <row r="8" spans="2:9" s="79" customFormat="1" ht="15">
      <c r="B8" s="81"/>
      <c r="H8" s="80"/>
      <c r="I8" s="80"/>
    </row>
    <row r="9" spans="2:9" s="79" customFormat="1" ht="15">
      <c r="B9" s="10" t="s">
        <v>138</v>
      </c>
      <c r="H9" s="80"/>
      <c r="I9" s="80"/>
    </row>
    <row r="10" spans="2:9" s="79" customFormat="1" ht="12" thickBot="1">
      <c r="H10" s="80"/>
      <c r="I10" s="80"/>
    </row>
    <row r="11" spans="2:9" ht="21" customHeight="1" thickTop="1">
      <c r="B11" s="251"/>
      <c r="C11" s="251" t="s">
        <v>29</v>
      </c>
      <c r="D11" s="256" t="s">
        <v>65</v>
      </c>
      <c r="E11" s="256"/>
      <c r="F11" s="265" t="s">
        <v>116</v>
      </c>
      <c r="G11" s="265"/>
      <c r="H11" s="261" t="s">
        <v>73</v>
      </c>
      <c r="I11" s="274"/>
    </row>
    <row r="12" spans="2:9" ht="15.75" customHeight="1">
      <c r="B12" s="252"/>
      <c r="C12" s="252"/>
      <c r="D12" s="257"/>
      <c r="E12" s="257"/>
      <c r="F12" s="266" t="s">
        <v>48</v>
      </c>
      <c r="G12" s="83" t="s">
        <v>49</v>
      </c>
      <c r="H12" s="262"/>
      <c r="I12" s="275"/>
    </row>
    <row r="13" spans="2:9" ht="12" thickBot="1">
      <c r="B13" s="253"/>
      <c r="C13" s="253"/>
      <c r="D13" s="258"/>
      <c r="E13" s="258"/>
      <c r="F13" s="267"/>
      <c r="G13" s="84" t="s">
        <v>64</v>
      </c>
      <c r="H13" s="263"/>
      <c r="I13" s="276"/>
    </row>
    <row r="14" spans="2:9" ht="6" customHeight="1" thickTop="1" thickBot="1">
      <c r="C14" s="85"/>
      <c r="D14" s="85"/>
      <c r="E14" s="85"/>
      <c r="F14" s="85"/>
      <c r="G14" s="85"/>
    </row>
    <row r="15" spans="2:9" s="89" customFormat="1" ht="36" customHeight="1" thickTop="1">
      <c r="B15" s="254" t="s">
        <v>13</v>
      </c>
      <c r="C15" s="249" t="s">
        <v>53</v>
      </c>
      <c r="D15" s="86" t="s">
        <v>72</v>
      </c>
      <c r="E15" s="193">
        <v>15304840</v>
      </c>
      <c r="F15" s="269" t="s">
        <v>50</v>
      </c>
      <c r="G15" s="199">
        <f>+E16-E15</f>
        <v>-500622.31000000052</v>
      </c>
      <c r="H15" s="270" t="s">
        <v>142</v>
      </c>
      <c r="I15" s="271"/>
    </row>
    <row r="16" spans="2:9" s="89" customFormat="1" ht="36" customHeight="1" thickBot="1">
      <c r="B16" s="246"/>
      <c r="C16" s="249"/>
      <c r="D16" s="90" t="s">
        <v>112</v>
      </c>
      <c r="E16" s="194">
        <v>14804217.689999999</v>
      </c>
      <c r="F16" s="260"/>
      <c r="G16" s="200">
        <f>IF(E15=0,"n.a.",(E16/E15-1)*100)</f>
        <v>-3.2710064920639548</v>
      </c>
      <c r="H16" s="272"/>
      <c r="I16" s="273"/>
    </row>
    <row r="17" spans="2:9" s="89" customFormat="1" ht="36" customHeight="1" thickTop="1">
      <c r="B17" s="246"/>
      <c r="C17" s="249"/>
      <c r="D17" s="93" t="s">
        <v>71</v>
      </c>
      <c r="E17" s="195">
        <v>10526426.23</v>
      </c>
      <c r="F17" s="244">
        <v>2013</v>
      </c>
      <c r="G17" s="201">
        <f>+E18-E17</f>
        <v>4277791.459999999</v>
      </c>
      <c r="H17" s="270" t="s">
        <v>143</v>
      </c>
      <c r="I17" s="271"/>
    </row>
    <row r="18" spans="2:9" s="89" customFormat="1" ht="36" customHeight="1" thickBot="1">
      <c r="B18" s="246"/>
      <c r="C18" s="249"/>
      <c r="D18" s="96" t="s">
        <v>112</v>
      </c>
      <c r="E18" s="196">
        <v>14804217.689999999</v>
      </c>
      <c r="F18" s="268"/>
      <c r="G18" s="202">
        <f>IF(E17=0,"n..a",(E18/E17-1)*100)</f>
        <v>40.638592495983318</v>
      </c>
      <c r="H18" s="272"/>
      <c r="I18" s="273"/>
    </row>
    <row r="19" spans="2:9" s="89" customFormat="1" ht="29.25" customHeight="1" thickTop="1">
      <c r="B19" s="246"/>
      <c r="C19" s="249" t="s">
        <v>127</v>
      </c>
      <c r="D19" s="86" t="s">
        <v>72</v>
      </c>
      <c r="E19" s="197">
        <v>4986924</v>
      </c>
      <c r="F19" s="264" t="s">
        <v>50</v>
      </c>
      <c r="G19" s="203">
        <f>+E20-E19</f>
        <v>-51408.660000000149</v>
      </c>
      <c r="H19" s="270" t="s">
        <v>139</v>
      </c>
      <c r="I19" s="271"/>
    </row>
    <row r="20" spans="2:9" s="89" customFormat="1" ht="29.25" customHeight="1" thickBot="1">
      <c r="B20" s="246"/>
      <c r="C20" s="249"/>
      <c r="D20" s="90" t="s">
        <v>112</v>
      </c>
      <c r="E20" s="194">
        <v>4935515.34</v>
      </c>
      <c r="F20" s="260"/>
      <c r="G20" s="200">
        <f>IF(E19=0,"n.a.",(E20/E19-1)*100)</f>
        <v>-1.0308691289460215</v>
      </c>
      <c r="H20" s="272"/>
      <c r="I20" s="273"/>
    </row>
    <row r="21" spans="2:9" s="89" customFormat="1" ht="43.5" customHeight="1" thickTop="1">
      <c r="B21" s="246"/>
      <c r="C21" s="249"/>
      <c r="D21" s="93" t="s">
        <v>71</v>
      </c>
      <c r="E21" s="195">
        <v>6478196.5300000003</v>
      </c>
      <c r="F21" s="244">
        <v>2013</v>
      </c>
      <c r="G21" s="201">
        <f>+E22-E21</f>
        <v>-1542681.1900000004</v>
      </c>
      <c r="H21" s="270" t="s">
        <v>140</v>
      </c>
      <c r="I21" s="271"/>
    </row>
    <row r="22" spans="2:9" s="89" customFormat="1" ht="43.5" customHeight="1" thickBot="1">
      <c r="B22" s="246"/>
      <c r="C22" s="249"/>
      <c r="D22" s="96" t="s">
        <v>112</v>
      </c>
      <c r="E22" s="197">
        <v>4935515.34</v>
      </c>
      <c r="F22" s="245"/>
      <c r="G22" s="204">
        <f>IF(E21=0,"n.a.",(E22/E21-1)*100)</f>
        <v>-23.813436082958727</v>
      </c>
      <c r="H22" s="272"/>
      <c r="I22" s="273"/>
    </row>
    <row r="23" spans="2:9" s="89" customFormat="1" ht="29.25" customHeight="1" thickTop="1">
      <c r="B23" s="254" t="s">
        <v>41</v>
      </c>
      <c r="C23" s="248" t="s">
        <v>54</v>
      </c>
      <c r="D23" s="86" t="s">
        <v>72</v>
      </c>
      <c r="E23" s="198">
        <v>1125000</v>
      </c>
      <c r="F23" s="259" t="s">
        <v>50</v>
      </c>
      <c r="G23" s="205">
        <f>+E24-E23</f>
        <v>0</v>
      </c>
      <c r="H23" s="284" t="s">
        <v>128</v>
      </c>
      <c r="I23" s="282"/>
    </row>
    <row r="24" spans="2:9" s="89" customFormat="1" ht="29.25" customHeight="1" thickBot="1">
      <c r="B24" s="246"/>
      <c r="C24" s="249"/>
      <c r="D24" s="90" t="s">
        <v>112</v>
      </c>
      <c r="E24" s="194">
        <v>1125000</v>
      </c>
      <c r="F24" s="260"/>
      <c r="G24" s="200">
        <f>IF(E23=0,"n.a.",(E24/E23-1)*100)</f>
        <v>0</v>
      </c>
      <c r="H24" s="285"/>
      <c r="I24" s="283"/>
    </row>
    <row r="25" spans="2:9" s="89" customFormat="1" ht="43.5" customHeight="1" thickTop="1">
      <c r="B25" s="246"/>
      <c r="C25" s="249"/>
      <c r="D25" s="93" t="s">
        <v>71</v>
      </c>
      <c r="E25" s="195">
        <v>1107390</v>
      </c>
      <c r="F25" s="244">
        <v>2013</v>
      </c>
      <c r="G25" s="201">
        <f>+E26-E25</f>
        <v>17610</v>
      </c>
      <c r="H25" s="270" t="s">
        <v>141</v>
      </c>
      <c r="I25" s="271"/>
    </row>
    <row r="26" spans="2:9" s="89" customFormat="1" ht="43.5" customHeight="1" thickBot="1">
      <c r="B26" s="246"/>
      <c r="C26" s="250"/>
      <c r="D26" s="96" t="s">
        <v>112</v>
      </c>
      <c r="E26" s="196">
        <v>1125000</v>
      </c>
      <c r="F26" s="245"/>
      <c r="G26" s="202">
        <f>IF(E25=0,"n.a.",(E26/E25-1)*100)</f>
        <v>1.5902256657546188</v>
      </c>
      <c r="H26" s="272"/>
      <c r="I26" s="273"/>
    </row>
    <row r="27" spans="2:9" s="89" customFormat="1" ht="29.25" customHeight="1" thickTop="1">
      <c r="B27" s="246"/>
      <c r="C27" s="248" t="s">
        <v>55</v>
      </c>
      <c r="D27" s="86" t="s">
        <v>72</v>
      </c>
      <c r="E27" s="198">
        <v>0</v>
      </c>
      <c r="F27" s="259" t="s">
        <v>50</v>
      </c>
      <c r="G27" s="205">
        <f>+E28-E27</f>
        <v>0</v>
      </c>
      <c r="H27" s="286"/>
      <c r="I27" s="281"/>
    </row>
    <row r="28" spans="2:9" s="89" customFormat="1" ht="32.25" customHeight="1">
      <c r="B28" s="246"/>
      <c r="C28" s="249"/>
      <c r="D28" s="90" t="s">
        <v>112</v>
      </c>
      <c r="E28" s="194">
        <v>0</v>
      </c>
      <c r="F28" s="260"/>
      <c r="G28" s="200" t="str">
        <f>IF(E27=0,"n.a.",(E28/E27-1)*100)</f>
        <v>n.a.</v>
      </c>
      <c r="H28" s="287"/>
      <c r="I28" s="280"/>
    </row>
    <row r="29" spans="2:9" s="89" customFormat="1" ht="43.5" customHeight="1">
      <c r="B29" s="246"/>
      <c r="C29" s="249"/>
      <c r="D29" s="93" t="s">
        <v>71</v>
      </c>
      <c r="E29" s="94">
        <v>0</v>
      </c>
      <c r="F29" s="244">
        <v>2013</v>
      </c>
      <c r="G29" s="95">
        <f>+E30-E29</f>
        <v>0</v>
      </c>
      <c r="H29" s="288"/>
      <c r="I29" s="277"/>
    </row>
    <row r="30" spans="2:9" s="89" customFormat="1" ht="43.5" customHeight="1" thickBot="1">
      <c r="B30" s="247"/>
      <c r="C30" s="250"/>
      <c r="D30" s="96" t="s">
        <v>112</v>
      </c>
      <c r="E30" s="97">
        <v>0</v>
      </c>
      <c r="F30" s="245"/>
      <c r="G30" s="98" t="str">
        <f>IF(E29=0,"n.a.",(E30/E29-1)*100)</f>
        <v>n.a.</v>
      </c>
      <c r="H30" s="289"/>
      <c r="I30" s="278"/>
    </row>
    <row r="31" spans="2:9" s="89" customFormat="1" ht="29.25" hidden="1" customHeight="1" thickTop="1">
      <c r="B31" s="246" t="s">
        <v>42</v>
      </c>
      <c r="C31" s="249" t="s">
        <v>54</v>
      </c>
      <c r="D31" s="86" t="s">
        <v>72</v>
      </c>
      <c r="E31" s="99"/>
      <c r="F31" s="259" t="s">
        <v>50</v>
      </c>
      <c r="G31" s="100">
        <f>+E32-E31</f>
        <v>0</v>
      </c>
      <c r="H31" s="293"/>
      <c r="I31" s="279"/>
    </row>
    <row r="32" spans="2:9" s="89" customFormat="1" ht="29.25" hidden="1" customHeight="1">
      <c r="B32" s="246"/>
      <c r="C32" s="249"/>
      <c r="D32" s="90" t="s">
        <v>112</v>
      </c>
      <c r="E32" s="101"/>
      <c r="F32" s="260"/>
      <c r="G32" s="102" t="str">
        <f>IF(E31=0,"n.a.",(E32/E31-1)*100)</f>
        <v>n.a.</v>
      </c>
      <c r="H32" s="287"/>
      <c r="I32" s="280"/>
    </row>
    <row r="33" spans="2:9" s="89" customFormat="1" ht="43.5" hidden="1" customHeight="1">
      <c r="B33" s="246"/>
      <c r="C33" s="249"/>
      <c r="D33" s="93" t="s">
        <v>71</v>
      </c>
      <c r="E33" s="94"/>
      <c r="F33" s="244">
        <v>2013</v>
      </c>
      <c r="G33" s="95">
        <f>+E34-E33</f>
        <v>0</v>
      </c>
      <c r="H33" s="288"/>
      <c r="I33" s="277"/>
    </row>
    <row r="34" spans="2:9" s="89" customFormat="1" ht="43.5" hidden="1" customHeight="1" thickBot="1">
      <c r="B34" s="247"/>
      <c r="C34" s="255"/>
      <c r="D34" s="96" t="s">
        <v>112</v>
      </c>
      <c r="E34" s="105"/>
      <c r="F34" s="290"/>
      <c r="G34" s="106" t="str">
        <f>IF(E33=0,"n.a.",(E34/E33-1)*100)</f>
        <v>n.a.</v>
      </c>
      <c r="H34" s="291"/>
      <c r="I34" s="292"/>
    </row>
    <row r="35" spans="2:9" ht="15" thickTop="1">
      <c r="C35" s="107" t="s">
        <v>51</v>
      </c>
    </row>
    <row r="36" spans="2:9" ht="14.25">
      <c r="C36" s="107" t="s">
        <v>44</v>
      </c>
    </row>
    <row r="37" spans="2:9" hidden="1"/>
    <row r="38" spans="2:9" hidden="1"/>
    <row r="39" spans="2:9" ht="9" hidden="1" customHeight="1" thickBot="1">
      <c r="C39" s="85"/>
      <c r="D39" s="85"/>
      <c r="E39" s="85"/>
      <c r="F39" s="85"/>
      <c r="G39" s="85"/>
    </row>
    <row r="40" spans="2:9" s="89" customFormat="1" ht="36" hidden="1" customHeight="1" thickTop="1">
      <c r="B40" s="254" t="s">
        <v>23</v>
      </c>
      <c r="C40" s="295" t="s">
        <v>52</v>
      </c>
      <c r="D40" s="86" t="s">
        <v>72</v>
      </c>
      <c r="E40" s="87"/>
      <c r="F40" s="269" t="s">
        <v>50</v>
      </c>
      <c r="G40" s="88">
        <f>+E41-E40</f>
        <v>0</v>
      </c>
      <c r="H40" s="296"/>
      <c r="I40" s="294"/>
    </row>
    <row r="41" spans="2:9" s="89" customFormat="1" ht="36" hidden="1" customHeight="1">
      <c r="B41" s="246"/>
      <c r="C41" s="249"/>
      <c r="D41" s="90" t="s">
        <v>112</v>
      </c>
      <c r="E41" s="91"/>
      <c r="F41" s="260"/>
      <c r="G41" s="92" t="str">
        <f>IF(E40=0,"n.a.",(E41/E40-1)*100)</f>
        <v>n.a.</v>
      </c>
      <c r="H41" s="287"/>
      <c r="I41" s="280"/>
    </row>
    <row r="42" spans="2:9" s="89" customFormat="1" ht="36" hidden="1" customHeight="1">
      <c r="B42" s="246"/>
      <c r="C42" s="249"/>
      <c r="D42" s="93" t="s">
        <v>71</v>
      </c>
      <c r="E42" s="94"/>
      <c r="F42" s="244">
        <v>2013</v>
      </c>
      <c r="G42" s="95">
        <f>+E43-E42</f>
        <v>0</v>
      </c>
      <c r="H42" s="288"/>
      <c r="I42" s="277"/>
    </row>
    <row r="43" spans="2:9" s="89" customFormat="1" ht="36" hidden="1" customHeight="1" thickBot="1">
      <c r="B43" s="246"/>
      <c r="C43" s="250"/>
      <c r="D43" s="96" t="s">
        <v>112</v>
      </c>
      <c r="E43" s="97"/>
      <c r="F43" s="245"/>
      <c r="G43" s="98" t="str">
        <f>IF(E42=0,"n.a.",(E43/E42-1)*100)</f>
        <v>n.a.</v>
      </c>
      <c r="H43" s="289"/>
      <c r="I43" s="278"/>
    </row>
    <row r="44" spans="2:9" s="89" customFormat="1" ht="29.25" hidden="1" customHeight="1" thickTop="1">
      <c r="B44" s="246"/>
      <c r="C44" s="248" t="s">
        <v>53</v>
      </c>
      <c r="D44" s="86" t="s">
        <v>72</v>
      </c>
      <c r="E44" s="103"/>
      <c r="F44" s="259" t="s">
        <v>50</v>
      </c>
      <c r="G44" s="104">
        <f>+E45-E44</f>
        <v>0</v>
      </c>
      <c r="H44" s="286"/>
      <c r="I44" s="281"/>
    </row>
    <row r="45" spans="2:9" s="89" customFormat="1" ht="29.25" hidden="1" customHeight="1">
      <c r="B45" s="246"/>
      <c r="C45" s="249"/>
      <c r="D45" s="90" t="s">
        <v>112</v>
      </c>
      <c r="E45" s="101"/>
      <c r="F45" s="260"/>
      <c r="G45" s="102" t="str">
        <f>IF(E44=0,"n.a.",(E45/E44-1)*100)</f>
        <v>n.a.</v>
      </c>
      <c r="H45" s="287"/>
      <c r="I45" s="280"/>
    </row>
    <row r="46" spans="2:9" s="89" customFormat="1" ht="43.5" hidden="1" customHeight="1">
      <c r="B46" s="246"/>
      <c r="C46" s="249"/>
      <c r="D46" s="93" t="s">
        <v>71</v>
      </c>
      <c r="E46" s="94"/>
      <c r="F46" s="244">
        <v>2013</v>
      </c>
      <c r="G46" s="95">
        <f>+E47-E46</f>
        <v>0</v>
      </c>
      <c r="H46" s="288"/>
      <c r="I46" s="277"/>
    </row>
    <row r="47" spans="2:9" s="89" customFormat="1" ht="43.5" hidden="1" customHeight="1" thickBot="1">
      <c r="B47" s="247"/>
      <c r="C47" s="250"/>
      <c r="D47" s="96" t="s">
        <v>112</v>
      </c>
      <c r="E47" s="97"/>
      <c r="F47" s="268"/>
      <c r="G47" s="98" t="str">
        <f>IF(E46=0,"n.a.",(E47/E46-1)*100)</f>
        <v>n.a.</v>
      </c>
      <c r="H47" s="289"/>
      <c r="I47" s="278"/>
    </row>
    <row r="48" spans="2:9">
      <c r="C48" s="82" t="s">
        <v>51</v>
      </c>
    </row>
    <row r="49" spans="3:3">
      <c r="C49" s="82" t="s">
        <v>44</v>
      </c>
    </row>
  </sheetData>
  <mergeCells count="55">
    <mergeCell ref="B40:B47"/>
    <mergeCell ref="C40:C43"/>
    <mergeCell ref="F40:F41"/>
    <mergeCell ref="H40:H41"/>
    <mergeCell ref="C44:C47"/>
    <mergeCell ref="F44:F45"/>
    <mergeCell ref="F42:F43"/>
    <mergeCell ref="H42:H43"/>
    <mergeCell ref="H44:H45"/>
    <mergeCell ref="F46:F47"/>
    <mergeCell ref="H46:H47"/>
    <mergeCell ref="I46:I47"/>
    <mergeCell ref="I44:I45"/>
    <mergeCell ref="F33:F34"/>
    <mergeCell ref="H33:H34"/>
    <mergeCell ref="F31:F32"/>
    <mergeCell ref="I33:I34"/>
    <mergeCell ref="H31:H32"/>
    <mergeCell ref="I42:I43"/>
    <mergeCell ref="I40:I41"/>
    <mergeCell ref="H21:I22"/>
    <mergeCell ref="I29:I30"/>
    <mergeCell ref="I31:I32"/>
    <mergeCell ref="I27:I28"/>
    <mergeCell ref="I23:I24"/>
    <mergeCell ref="H23:H24"/>
    <mergeCell ref="H27:H28"/>
    <mergeCell ref="H29:H30"/>
    <mergeCell ref="H25:I26"/>
    <mergeCell ref="H11:H13"/>
    <mergeCell ref="F19:F20"/>
    <mergeCell ref="F11:G11"/>
    <mergeCell ref="F12:F13"/>
    <mergeCell ref="F17:F18"/>
    <mergeCell ref="F15:F16"/>
    <mergeCell ref="H15:I16"/>
    <mergeCell ref="H17:I18"/>
    <mergeCell ref="H19:I20"/>
    <mergeCell ref="I11:I13"/>
    <mergeCell ref="F29:F30"/>
    <mergeCell ref="B31:B34"/>
    <mergeCell ref="C27:C30"/>
    <mergeCell ref="B11:B13"/>
    <mergeCell ref="C15:C18"/>
    <mergeCell ref="C23:C26"/>
    <mergeCell ref="B15:B22"/>
    <mergeCell ref="B23:B30"/>
    <mergeCell ref="C19:C22"/>
    <mergeCell ref="C31:C34"/>
    <mergeCell ref="D11:E13"/>
    <mergeCell ref="C11:C13"/>
    <mergeCell ref="F21:F22"/>
    <mergeCell ref="F25:F26"/>
    <mergeCell ref="F27:F28"/>
    <mergeCell ref="F23:F24"/>
  </mergeCells>
  <phoneticPr fontId="4" type="noConversion"/>
  <conditionalFormatting sqref="E44:E46 E40:E42 E23:E25 E19:E21 E15:E17 E31:E33 E27:E29">
    <cfRule type="cellIs" dxfId="0" priority="1" stopIfTrue="1" operator="notEqual">
      <formula>#REF!+#REF!+#REF!+#REF!+#REF!</formula>
    </cfRule>
  </conditionalFormatting>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99"/>
  <sheetViews>
    <sheetView showGridLines="0" view="pageBreakPreview" zoomScale="70" zoomScaleSheetLayoutView="70" workbookViewId="0">
      <selection activeCell="F13" sqref="F13:H13"/>
    </sheetView>
  </sheetViews>
  <sheetFormatPr baseColWidth="10" defaultRowHeight="12.75"/>
  <cols>
    <col min="1" max="4" width="3" style="8" customWidth="1"/>
    <col min="5" max="5" width="42.7109375" style="8" customWidth="1"/>
    <col min="6" max="17" width="17.7109375" style="8" bestFit="1" customWidth="1"/>
    <col min="18" max="18" width="19.28515625" style="8" customWidth="1"/>
    <col min="19" max="19" width="17.140625" style="8" customWidth="1"/>
    <col min="20" max="16384" width="11.42578125" style="8"/>
  </cols>
  <sheetData>
    <row r="3" spans="5:20" s="109" customFormat="1" ht="21.75">
      <c r="E3" s="108"/>
    </row>
    <row r="4" spans="5:20" s="109" customFormat="1" ht="21.75">
      <c r="E4" s="108"/>
    </row>
    <row r="5" spans="5:20" s="109" customFormat="1" ht="42" customHeight="1">
      <c r="E5" s="108"/>
    </row>
    <row r="6" spans="5:20" s="109" customFormat="1" ht="18">
      <c r="E6" s="120" t="s">
        <v>115</v>
      </c>
    </row>
    <row r="7" spans="5:20" s="109" customFormat="1" ht="18">
      <c r="E7" s="10" t="s">
        <v>125</v>
      </c>
      <c r="P7" s="207" t="s">
        <v>66</v>
      </c>
      <c r="Q7" s="207"/>
      <c r="R7" s="207"/>
    </row>
    <row r="8" spans="5:20" s="109" customFormat="1" ht="18">
      <c r="E8" s="9" t="s">
        <v>77</v>
      </c>
      <c r="P8" s="207"/>
      <c r="Q8" s="207"/>
      <c r="R8" s="207"/>
    </row>
    <row r="9" spans="5:20" ht="15.75" customHeight="1">
      <c r="E9" s="9" t="s">
        <v>78</v>
      </c>
    </row>
    <row r="10" spans="5:20" ht="15.75" customHeight="1">
      <c r="E10" s="9" t="s">
        <v>79</v>
      </c>
    </row>
    <row r="11" spans="5:20" ht="6" customHeight="1" thickBot="1">
      <c r="E11" s="110"/>
    </row>
    <row r="12" spans="5:20" s="14" customFormat="1" ht="29.25" customHeight="1" thickTop="1" thickBot="1">
      <c r="E12" s="111" t="s">
        <v>60</v>
      </c>
      <c r="F12" s="111" t="s">
        <v>0</v>
      </c>
      <c r="G12" s="111" t="s">
        <v>1</v>
      </c>
      <c r="H12" s="111" t="s">
        <v>2</v>
      </c>
      <c r="I12" s="111" t="s">
        <v>3</v>
      </c>
      <c r="J12" s="111" t="s">
        <v>4</v>
      </c>
      <c r="K12" s="111" t="s">
        <v>5</v>
      </c>
      <c r="L12" s="111" t="s">
        <v>6</v>
      </c>
      <c r="M12" s="111" t="s">
        <v>7</v>
      </c>
      <c r="N12" s="111" t="s">
        <v>8</v>
      </c>
      <c r="O12" s="111" t="s">
        <v>9</v>
      </c>
      <c r="P12" s="111" t="s">
        <v>10</v>
      </c>
      <c r="Q12" s="111" t="s">
        <v>11</v>
      </c>
      <c r="R12" s="111" t="s">
        <v>12</v>
      </c>
    </row>
    <row r="13" spans="5:20" s="14" customFormat="1" ht="24.75" customHeight="1" thickTop="1">
      <c r="E13" s="149" t="s">
        <v>102</v>
      </c>
      <c r="F13" s="150">
        <f>+F14+F44</f>
        <v>6467408</v>
      </c>
      <c r="G13" s="150">
        <f t="shared" ref="G13:Q13" si="0">+G14+G44</f>
        <v>7265162</v>
      </c>
      <c r="H13" s="150">
        <f t="shared" si="0"/>
        <v>7684194</v>
      </c>
      <c r="I13" s="150">
        <f t="shared" si="0"/>
        <v>5752139</v>
      </c>
      <c r="J13" s="150">
        <f t="shared" si="0"/>
        <v>6422773</v>
      </c>
      <c r="K13" s="150">
        <f t="shared" si="0"/>
        <v>6181963</v>
      </c>
      <c r="L13" s="150">
        <f t="shared" si="0"/>
        <v>6212824</v>
      </c>
      <c r="M13" s="150">
        <f t="shared" si="0"/>
        <v>5551554</v>
      </c>
      <c r="N13" s="150">
        <f t="shared" si="0"/>
        <v>6278096</v>
      </c>
      <c r="O13" s="150">
        <f t="shared" si="0"/>
        <v>5845135</v>
      </c>
      <c r="P13" s="150">
        <f t="shared" si="0"/>
        <v>6673764</v>
      </c>
      <c r="Q13" s="150">
        <f t="shared" si="0"/>
        <v>10474877</v>
      </c>
      <c r="R13" s="150">
        <f>SUM(F13:Q13)</f>
        <v>80809889</v>
      </c>
      <c r="S13" s="70"/>
      <c r="T13" s="70"/>
    </row>
    <row r="14" spans="5:20" s="14" customFormat="1" ht="20.100000000000001" customHeight="1">
      <c r="E14" s="117" t="s">
        <v>91</v>
      </c>
      <c r="F14" s="151">
        <f>+F15+F34+F41</f>
        <v>6467408</v>
      </c>
      <c r="G14" s="151">
        <f t="shared" ref="G14:Q14" si="1">+G15+G34+G41</f>
        <v>7265162</v>
      </c>
      <c r="H14" s="151">
        <f t="shared" si="1"/>
        <v>7684194</v>
      </c>
      <c r="I14" s="151">
        <f t="shared" si="1"/>
        <v>5752139</v>
      </c>
      <c r="J14" s="151">
        <f t="shared" si="1"/>
        <v>6422773</v>
      </c>
      <c r="K14" s="151">
        <f t="shared" si="1"/>
        <v>6181963</v>
      </c>
      <c r="L14" s="151">
        <f t="shared" si="1"/>
        <v>6212824</v>
      </c>
      <c r="M14" s="151">
        <f t="shared" si="1"/>
        <v>5551554</v>
      </c>
      <c r="N14" s="151">
        <f t="shared" si="1"/>
        <v>6278096</v>
      </c>
      <c r="O14" s="151">
        <f t="shared" si="1"/>
        <v>5845135</v>
      </c>
      <c r="P14" s="151">
        <f t="shared" si="1"/>
        <v>6673764</v>
      </c>
      <c r="Q14" s="151">
        <f t="shared" si="1"/>
        <v>10474877</v>
      </c>
      <c r="R14" s="151">
        <f>SUM(F14:Q14)</f>
        <v>80809889</v>
      </c>
      <c r="S14" s="70"/>
      <c r="T14" s="70"/>
    </row>
    <row r="15" spans="5:20" s="14" customFormat="1" ht="25.5" customHeight="1">
      <c r="E15" s="152" t="s">
        <v>92</v>
      </c>
      <c r="F15" s="153">
        <f>+F16+F18+F23+F25+F28</f>
        <v>6467408</v>
      </c>
      <c r="G15" s="153">
        <f t="shared" ref="G15:Q15" si="2">+G16+G18+G23+G25+G28</f>
        <v>6515162</v>
      </c>
      <c r="H15" s="153">
        <f t="shared" si="2"/>
        <v>7309194</v>
      </c>
      <c r="I15" s="153">
        <f t="shared" si="2"/>
        <v>5377139</v>
      </c>
      <c r="J15" s="153">
        <f t="shared" si="2"/>
        <v>6047773</v>
      </c>
      <c r="K15" s="153">
        <f t="shared" si="2"/>
        <v>5806963</v>
      </c>
      <c r="L15" s="153">
        <f t="shared" si="2"/>
        <v>5837824</v>
      </c>
      <c r="M15" s="153">
        <f t="shared" si="2"/>
        <v>5176554</v>
      </c>
      <c r="N15" s="153">
        <f t="shared" si="2"/>
        <v>5903096</v>
      </c>
      <c r="O15" s="153">
        <f t="shared" si="2"/>
        <v>5470135</v>
      </c>
      <c r="P15" s="153">
        <f t="shared" si="2"/>
        <v>6298764</v>
      </c>
      <c r="Q15" s="153">
        <f t="shared" si="2"/>
        <v>10099877</v>
      </c>
      <c r="R15" s="153">
        <f>SUM(F15:Q15)</f>
        <v>76309889</v>
      </c>
      <c r="S15" s="154"/>
      <c r="T15" s="154"/>
    </row>
    <row r="16" spans="5:20" s="14" customFormat="1" ht="20.100000000000001" customHeight="1">
      <c r="E16" s="155" t="s">
        <v>14</v>
      </c>
      <c r="F16" s="156">
        <f>SUM(F17:F17)</f>
        <v>0</v>
      </c>
      <c r="G16" s="156">
        <f t="shared" ref="G16:Q16" si="3">SUM(G17:G17)</f>
        <v>0</v>
      </c>
      <c r="H16" s="156">
        <f t="shared" si="3"/>
        <v>0</v>
      </c>
      <c r="I16" s="156">
        <f t="shared" si="3"/>
        <v>0</v>
      </c>
      <c r="J16" s="156">
        <f t="shared" si="3"/>
        <v>0</v>
      </c>
      <c r="K16" s="156">
        <f t="shared" si="3"/>
        <v>0</v>
      </c>
      <c r="L16" s="156">
        <f t="shared" si="3"/>
        <v>0</v>
      </c>
      <c r="M16" s="156">
        <f t="shared" si="3"/>
        <v>0</v>
      </c>
      <c r="N16" s="156">
        <f t="shared" si="3"/>
        <v>0</v>
      </c>
      <c r="O16" s="156">
        <f t="shared" si="3"/>
        <v>0</v>
      </c>
      <c r="P16" s="156">
        <f t="shared" si="3"/>
        <v>0</v>
      </c>
      <c r="Q16" s="156">
        <f t="shared" si="3"/>
        <v>0</v>
      </c>
      <c r="R16" s="156">
        <f t="shared" ref="R16:R34" si="4">SUM(F16:Q16)</f>
        <v>0</v>
      </c>
      <c r="S16" s="70"/>
      <c r="T16" s="70"/>
    </row>
    <row r="17" spans="5:20" s="14" customFormat="1" ht="20.100000000000001" customHeight="1">
      <c r="E17" s="155"/>
      <c r="F17" s="157"/>
      <c r="G17" s="157"/>
      <c r="H17" s="157"/>
      <c r="I17" s="157"/>
      <c r="J17" s="157"/>
      <c r="K17" s="157"/>
      <c r="L17" s="157"/>
      <c r="M17" s="157"/>
      <c r="N17" s="157"/>
      <c r="O17" s="157"/>
      <c r="P17" s="157"/>
      <c r="Q17" s="157"/>
      <c r="R17" s="157"/>
      <c r="S17" s="70"/>
      <c r="T17" s="70"/>
    </row>
    <row r="18" spans="5:20" s="14" customFormat="1" ht="20.100000000000001" customHeight="1">
      <c r="E18" s="155" t="s">
        <v>15</v>
      </c>
      <c r="F18" s="153">
        <f>SUM(F19:F22)</f>
        <v>5855643</v>
      </c>
      <c r="G18" s="153">
        <f t="shared" ref="G18:Q18" si="5">SUM(G19:G22)</f>
        <v>4905883</v>
      </c>
      <c r="H18" s="153">
        <f t="shared" si="5"/>
        <v>4543314</v>
      </c>
      <c r="I18" s="153">
        <f t="shared" si="5"/>
        <v>4378902</v>
      </c>
      <c r="J18" s="153">
        <f t="shared" si="5"/>
        <v>4711421</v>
      </c>
      <c r="K18" s="153">
        <f t="shared" si="5"/>
        <v>4667393</v>
      </c>
      <c r="L18" s="153">
        <f t="shared" si="5"/>
        <v>4790957</v>
      </c>
      <c r="M18" s="153">
        <f t="shared" si="5"/>
        <v>4923406</v>
      </c>
      <c r="N18" s="153">
        <f t="shared" si="5"/>
        <v>4896481</v>
      </c>
      <c r="O18" s="153">
        <f t="shared" si="5"/>
        <v>5343237</v>
      </c>
      <c r="P18" s="153">
        <f t="shared" si="5"/>
        <v>5735872</v>
      </c>
      <c r="Q18" s="153">
        <f t="shared" si="5"/>
        <v>9091032</v>
      </c>
      <c r="R18" s="153">
        <f>SUM(R19:R22)</f>
        <v>63843541</v>
      </c>
      <c r="S18" s="70"/>
      <c r="T18" s="70"/>
    </row>
    <row r="19" spans="5:20" s="14" customFormat="1" ht="20.100000000000001" customHeight="1">
      <c r="E19" s="164" t="s">
        <v>118</v>
      </c>
      <c r="F19" s="156">
        <v>314823</v>
      </c>
      <c r="G19" s="156">
        <v>297683</v>
      </c>
      <c r="H19" s="156">
        <v>283494</v>
      </c>
      <c r="I19" s="156">
        <v>299002</v>
      </c>
      <c r="J19" s="156">
        <v>304651</v>
      </c>
      <c r="K19" s="156">
        <v>297643</v>
      </c>
      <c r="L19" s="156">
        <v>323717</v>
      </c>
      <c r="M19" s="156">
        <v>304246</v>
      </c>
      <c r="N19" s="156">
        <v>304961</v>
      </c>
      <c r="O19" s="156">
        <v>304177</v>
      </c>
      <c r="P19" s="156">
        <v>301892</v>
      </c>
      <c r="Q19" s="156">
        <v>400333</v>
      </c>
      <c r="R19" s="156">
        <f>SUM(F19:Q19)</f>
        <v>3736622</v>
      </c>
      <c r="S19" s="70"/>
      <c r="T19" s="70"/>
    </row>
    <row r="20" spans="5:20" s="14" customFormat="1" ht="20.100000000000001" customHeight="1">
      <c r="E20" s="164" t="s">
        <v>119</v>
      </c>
      <c r="F20" s="156">
        <v>4845260</v>
      </c>
      <c r="G20" s="156">
        <v>3954620</v>
      </c>
      <c r="H20" s="156">
        <v>3672510</v>
      </c>
      <c r="I20" s="156">
        <v>3502540</v>
      </c>
      <c r="J20" s="156">
        <v>3709110</v>
      </c>
      <c r="K20" s="156">
        <v>3766500</v>
      </c>
      <c r="L20" s="156">
        <v>3684560</v>
      </c>
      <c r="M20" s="156">
        <v>3995240</v>
      </c>
      <c r="N20" s="156">
        <v>3756670</v>
      </c>
      <c r="O20" s="156">
        <f>3769180+600000</f>
        <v>4369180</v>
      </c>
      <c r="P20" s="156">
        <f>3759660+1000000</f>
        <v>4759660</v>
      </c>
      <c r="Q20" s="156">
        <f>3728170+5889449-1600000</f>
        <v>8017619</v>
      </c>
      <c r="R20" s="156">
        <f>SUM(F20:Q20)</f>
        <v>52033469</v>
      </c>
      <c r="S20" s="70"/>
      <c r="T20" s="70"/>
    </row>
    <row r="21" spans="5:20" s="14" customFormat="1" ht="20.100000000000001" customHeight="1">
      <c r="E21" s="164" t="s">
        <v>120</v>
      </c>
      <c r="F21" s="156">
        <v>245560</v>
      </c>
      <c r="G21" s="156">
        <v>203580</v>
      </c>
      <c r="H21" s="156">
        <v>137310</v>
      </c>
      <c r="I21" s="156">
        <v>127360</v>
      </c>
      <c r="J21" s="156">
        <v>247660</v>
      </c>
      <c r="K21" s="156">
        <v>153250</v>
      </c>
      <c r="L21" s="156">
        <v>332680</v>
      </c>
      <c r="M21" s="156">
        <v>173920</v>
      </c>
      <c r="N21" s="156">
        <v>384850</v>
      </c>
      <c r="O21" s="156">
        <v>219880</v>
      </c>
      <c r="P21" s="156">
        <v>224320</v>
      </c>
      <c r="Q21" s="156">
        <v>223080</v>
      </c>
      <c r="R21" s="156">
        <f>SUM(F21:Q21)</f>
        <v>2673450</v>
      </c>
      <c r="S21" s="70"/>
      <c r="T21" s="70"/>
    </row>
    <row r="22" spans="5:20" s="14" customFormat="1" ht="20.100000000000001" customHeight="1">
      <c r="E22" s="164" t="s">
        <v>123</v>
      </c>
      <c r="F22" s="156">
        <v>450000</v>
      </c>
      <c r="G22" s="156">
        <v>450000</v>
      </c>
      <c r="H22" s="156">
        <v>450000</v>
      </c>
      <c r="I22" s="156">
        <v>450000</v>
      </c>
      <c r="J22" s="156">
        <v>450000</v>
      </c>
      <c r="K22" s="156">
        <v>450000</v>
      </c>
      <c r="L22" s="156">
        <v>450000</v>
      </c>
      <c r="M22" s="156">
        <v>450000</v>
      </c>
      <c r="N22" s="156">
        <v>450000</v>
      </c>
      <c r="O22" s="156">
        <v>450000</v>
      </c>
      <c r="P22" s="156">
        <v>450000</v>
      </c>
      <c r="Q22" s="156">
        <v>450000</v>
      </c>
      <c r="R22" s="156">
        <f>SUM(F22:Q22)</f>
        <v>5400000</v>
      </c>
      <c r="S22" s="70"/>
      <c r="T22" s="70"/>
    </row>
    <row r="23" spans="5:20" s="14" customFormat="1" ht="26.25" customHeight="1">
      <c r="E23" s="158" t="s">
        <v>16</v>
      </c>
      <c r="F23" s="156">
        <f>SUM(F24:F24)</f>
        <v>0</v>
      </c>
      <c r="G23" s="156">
        <f t="shared" ref="G23:Q23" si="6">SUM(G24:G24)</f>
        <v>0</v>
      </c>
      <c r="H23" s="156">
        <f t="shared" si="6"/>
        <v>0</v>
      </c>
      <c r="I23" s="156">
        <f t="shared" si="6"/>
        <v>0</v>
      </c>
      <c r="J23" s="156">
        <f t="shared" si="6"/>
        <v>0</v>
      </c>
      <c r="K23" s="156">
        <f t="shared" si="6"/>
        <v>0</v>
      </c>
      <c r="L23" s="156">
        <f t="shared" si="6"/>
        <v>0</v>
      </c>
      <c r="M23" s="156">
        <f t="shared" si="6"/>
        <v>0</v>
      </c>
      <c r="N23" s="156">
        <f t="shared" si="6"/>
        <v>0</v>
      </c>
      <c r="O23" s="156">
        <f t="shared" si="6"/>
        <v>0</v>
      </c>
      <c r="P23" s="156">
        <f t="shared" si="6"/>
        <v>0</v>
      </c>
      <c r="Q23" s="156">
        <f t="shared" si="6"/>
        <v>0</v>
      </c>
      <c r="R23" s="156">
        <f t="shared" si="4"/>
        <v>0</v>
      </c>
      <c r="S23" s="70"/>
      <c r="T23" s="70"/>
    </row>
    <row r="24" spans="5:20" s="14" customFormat="1" ht="20.100000000000001" customHeight="1">
      <c r="E24" s="158"/>
      <c r="F24" s="157"/>
      <c r="G24" s="157"/>
      <c r="H24" s="157"/>
      <c r="I24" s="157"/>
      <c r="J24" s="157"/>
      <c r="K24" s="157"/>
      <c r="L24" s="157"/>
      <c r="M24" s="157"/>
      <c r="N24" s="157"/>
      <c r="O24" s="157"/>
      <c r="P24" s="157"/>
      <c r="Q24" s="157"/>
      <c r="R24" s="157"/>
      <c r="S24" s="70"/>
      <c r="T24" s="70"/>
    </row>
    <row r="25" spans="5:20" s="14" customFormat="1" ht="22.5" customHeight="1">
      <c r="E25" s="155" t="s">
        <v>17</v>
      </c>
      <c r="F25" s="153">
        <f>+F26+F31</f>
        <v>611765</v>
      </c>
      <c r="G25" s="153">
        <f t="shared" ref="G25:Q25" si="7">+G26+G31</f>
        <v>1609279</v>
      </c>
      <c r="H25" s="153">
        <f t="shared" si="7"/>
        <v>2765880</v>
      </c>
      <c r="I25" s="153">
        <f t="shared" si="7"/>
        <v>998237</v>
      </c>
      <c r="J25" s="153">
        <f t="shared" si="7"/>
        <v>1336352</v>
      </c>
      <c r="K25" s="153">
        <f t="shared" si="7"/>
        <v>1139570</v>
      </c>
      <c r="L25" s="153">
        <f t="shared" si="7"/>
        <v>1046867</v>
      </c>
      <c r="M25" s="153">
        <f t="shared" si="7"/>
        <v>253148</v>
      </c>
      <c r="N25" s="153">
        <f t="shared" si="7"/>
        <v>1006615</v>
      </c>
      <c r="O25" s="153">
        <f t="shared" si="7"/>
        <v>126898</v>
      </c>
      <c r="P25" s="153">
        <f t="shared" si="7"/>
        <v>562892</v>
      </c>
      <c r="Q25" s="153">
        <f t="shared" si="7"/>
        <v>1008845</v>
      </c>
      <c r="R25" s="153">
        <f>+R26+R31</f>
        <v>12466348</v>
      </c>
      <c r="S25" s="70"/>
      <c r="T25" s="70"/>
    </row>
    <row r="26" spans="5:20" s="14" customFormat="1" ht="30" customHeight="1">
      <c r="E26" s="164" t="s">
        <v>122</v>
      </c>
      <c r="F26" s="156">
        <v>107160</v>
      </c>
      <c r="G26" s="156">
        <v>125200</v>
      </c>
      <c r="H26" s="156">
        <v>92600</v>
      </c>
      <c r="I26" s="156">
        <v>94300</v>
      </c>
      <c r="J26" s="156">
        <v>73570</v>
      </c>
      <c r="K26" s="156">
        <v>141820</v>
      </c>
      <c r="L26" s="156">
        <v>218960</v>
      </c>
      <c r="M26" s="156">
        <v>119750</v>
      </c>
      <c r="N26" s="156">
        <v>119130</v>
      </c>
      <c r="O26" s="156">
        <v>118500</v>
      </c>
      <c r="P26" s="156">
        <v>117870</v>
      </c>
      <c r="Q26" s="156">
        <v>117250</v>
      </c>
      <c r="R26" s="156">
        <f>SUM(F26:Q26)</f>
        <v>1446110</v>
      </c>
      <c r="S26" s="70"/>
      <c r="T26" s="70"/>
    </row>
    <row r="27" spans="5:20" s="14" customFormat="1" ht="20.100000000000001" customHeight="1">
      <c r="E27" s="159"/>
      <c r="F27" s="157"/>
      <c r="G27" s="157"/>
      <c r="H27" s="157"/>
      <c r="I27" s="157"/>
      <c r="J27" s="157"/>
      <c r="K27" s="157"/>
      <c r="L27" s="157"/>
      <c r="M27" s="157"/>
      <c r="N27" s="157"/>
      <c r="O27" s="157"/>
      <c r="P27" s="157"/>
      <c r="Q27" s="157"/>
      <c r="R27" s="157"/>
      <c r="S27" s="70"/>
      <c r="T27" s="70"/>
    </row>
    <row r="28" spans="5:20" s="70" customFormat="1" ht="20.100000000000001" customHeight="1">
      <c r="E28" s="155" t="s">
        <v>26</v>
      </c>
      <c r="F28" s="157">
        <f t="shared" ref="F28:Q28" si="8">+F29+F30</f>
        <v>0</v>
      </c>
      <c r="G28" s="157">
        <f t="shared" si="8"/>
        <v>0</v>
      </c>
      <c r="H28" s="157">
        <f t="shared" si="8"/>
        <v>0</v>
      </c>
      <c r="I28" s="157">
        <f t="shared" si="8"/>
        <v>0</v>
      </c>
      <c r="J28" s="157">
        <f t="shared" si="8"/>
        <v>0</v>
      </c>
      <c r="K28" s="157">
        <f t="shared" si="8"/>
        <v>0</v>
      </c>
      <c r="L28" s="157">
        <f t="shared" si="8"/>
        <v>0</v>
      </c>
      <c r="M28" s="157">
        <f t="shared" si="8"/>
        <v>0</v>
      </c>
      <c r="N28" s="157">
        <f t="shared" si="8"/>
        <v>0</v>
      </c>
      <c r="O28" s="157">
        <f t="shared" si="8"/>
        <v>0</v>
      </c>
      <c r="P28" s="157">
        <f t="shared" si="8"/>
        <v>0</v>
      </c>
      <c r="Q28" s="157">
        <f t="shared" si="8"/>
        <v>0</v>
      </c>
      <c r="R28" s="157">
        <f t="shared" si="4"/>
        <v>0</v>
      </c>
    </row>
    <row r="29" spans="5:20" s="14" customFormat="1" ht="20.100000000000001" customHeight="1">
      <c r="E29" s="160" t="s">
        <v>107</v>
      </c>
      <c r="F29" s="157"/>
      <c r="G29" s="157"/>
      <c r="H29" s="157"/>
      <c r="I29" s="157"/>
      <c r="J29" s="157"/>
      <c r="K29" s="157"/>
      <c r="L29" s="157"/>
      <c r="M29" s="157"/>
      <c r="N29" s="157"/>
      <c r="O29" s="157"/>
      <c r="P29" s="157"/>
      <c r="Q29" s="157"/>
      <c r="R29" s="157">
        <f t="shared" si="4"/>
        <v>0</v>
      </c>
      <c r="S29" s="70"/>
      <c r="T29" s="70"/>
    </row>
    <row r="30" spans="5:20" s="14" customFormat="1" ht="20.25" customHeight="1">
      <c r="E30" s="160" t="s">
        <v>106</v>
      </c>
      <c r="F30" s="157"/>
      <c r="G30" s="157"/>
      <c r="H30" s="157"/>
      <c r="I30" s="157"/>
      <c r="J30" s="157"/>
      <c r="K30" s="157"/>
      <c r="L30" s="157"/>
      <c r="M30" s="157"/>
      <c r="N30" s="157"/>
      <c r="O30" s="157"/>
      <c r="P30" s="157"/>
      <c r="Q30" s="157"/>
      <c r="R30" s="157">
        <f t="shared" si="4"/>
        <v>0</v>
      </c>
      <c r="S30" s="70"/>
      <c r="T30" s="70"/>
    </row>
    <row r="31" spans="5:20" s="14" customFormat="1" ht="27" customHeight="1">
      <c r="E31" s="155" t="s">
        <v>96</v>
      </c>
      <c r="F31" s="150">
        <f>SUM(F32:F33)</f>
        <v>504605</v>
      </c>
      <c r="G31" s="150">
        <f t="shared" ref="G31:Q31" si="9">SUM(G32:G33)</f>
        <v>1484079</v>
      </c>
      <c r="H31" s="150">
        <f t="shared" si="9"/>
        <v>2673280</v>
      </c>
      <c r="I31" s="150">
        <f t="shared" si="9"/>
        <v>903937</v>
      </c>
      <c r="J31" s="150">
        <f t="shared" si="9"/>
        <v>1262782</v>
      </c>
      <c r="K31" s="150">
        <f t="shared" si="9"/>
        <v>997750</v>
      </c>
      <c r="L31" s="150">
        <f t="shared" si="9"/>
        <v>827907</v>
      </c>
      <c r="M31" s="150">
        <f t="shared" si="9"/>
        <v>133398</v>
      </c>
      <c r="N31" s="150">
        <f t="shared" si="9"/>
        <v>887485</v>
      </c>
      <c r="O31" s="150">
        <f t="shared" si="9"/>
        <v>8398</v>
      </c>
      <c r="P31" s="150">
        <f t="shared" si="9"/>
        <v>445022</v>
      </c>
      <c r="Q31" s="150">
        <f t="shared" si="9"/>
        <v>891595</v>
      </c>
      <c r="R31" s="150">
        <f>SUM(F31:Q31)</f>
        <v>11020238</v>
      </c>
      <c r="S31" s="70"/>
      <c r="T31" s="70"/>
    </row>
    <row r="32" spans="5:20" s="14" customFormat="1" ht="20.100000000000001" customHeight="1">
      <c r="E32" s="164" t="s">
        <v>61</v>
      </c>
      <c r="F32" s="156">
        <v>504605</v>
      </c>
      <c r="G32" s="156">
        <v>1484079</v>
      </c>
      <c r="H32" s="156">
        <v>2673280</v>
      </c>
      <c r="I32" s="156">
        <v>903937</v>
      </c>
      <c r="J32" s="156">
        <v>1262782</v>
      </c>
      <c r="K32" s="156">
        <v>997750</v>
      </c>
      <c r="L32" s="156">
        <v>827907</v>
      </c>
      <c r="M32" s="156">
        <v>133398</v>
      </c>
      <c r="N32" s="156">
        <v>887485</v>
      </c>
      <c r="O32" s="156">
        <v>8398</v>
      </c>
      <c r="P32" s="156">
        <v>445022</v>
      </c>
      <c r="Q32" s="156">
        <v>891595</v>
      </c>
      <c r="R32" s="156">
        <f>SUM(F32:Q32)</f>
        <v>11020238</v>
      </c>
      <c r="S32" s="70"/>
      <c r="T32" s="70"/>
    </row>
    <row r="33" spans="5:20" s="14" customFormat="1" ht="20.100000000000001" customHeight="1">
      <c r="E33" s="161" t="s">
        <v>62</v>
      </c>
      <c r="F33" s="157">
        <v>0</v>
      </c>
      <c r="G33" s="157">
        <v>0</v>
      </c>
      <c r="H33" s="157">
        <v>0</v>
      </c>
      <c r="I33" s="157">
        <v>0</v>
      </c>
      <c r="J33" s="157">
        <v>0</v>
      </c>
      <c r="K33" s="157">
        <v>0</v>
      </c>
      <c r="L33" s="157">
        <v>0</v>
      </c>
      <c r="M33" s="157">
        <v>0</v>
      </c>
      <c r="N33" s="157">
        <v>0</v>
      </c>
      <c r="O33" s="157">
        <v>0</v>
      </c>
      <c r="P33" s="157">
        <v>0</v>
      </c>
      <c r="Q33" s="157"/>
      <c r="R33" s="157">
        <f>SUM(F33:Q33)</f>
        <v>0</v>
      </c>
      <c r="S33" s="70"/>
      <c r="T33" s="70"/>
    </row>
    <row r="34" spans="5:20" s="14" customFormat="1" ht="20.25" customHeight="1">
      <c r="E34" s="117" t="s">
        <v>108</v>
      </c>
      <c r="F34" s="151">
        <f>+F35+F38</f>
        <v>0</v>
      </c>
      <c r="G34" s="151">
        <f t="shared" ref="G34:Q34" si="10">+G35+G38</f>
        <v>750000</v>
      </c>
      <c r="H34" s="151">
        <f t="shared" si="10"/>
        <v>375000</v>
      </c>
      <c r="I34" s="151">
        <f t="shared" si="10"/>
        <v>375000</v>
      </c>
      <c r="J34" s="151">
        <f t="shared" si="10"/>
        <v>375000</v>
      </c>
      <c r="K34" s="151">
        <f t="shared" si="10"/>
        <v>375000</v>
      </c>
      <c r="L34" s="151">
        <f t="shared" si="10"/>
        <v>375000</v>
      </c>
      <c r="M34" s="151">
        <f t="shared" si="10"/>
        <v>375000</v>
      </c>
      <c r="N34" s="151">
        <f t="shared" si="10"/>
        <v>375000</v>
      </c>
      <c r="O34" s="151">
        <f t="shared" si="10"/>
        <v>375000</v>
      </c>
      <c r="P34" s="151">
        <f t="shared" si="10"/>
        <v>375000</v>
      </c>
      <c r="Q34" s="151">
        <f t="shared" si="10"/>
        <v>375000</v>
      </c>
      <c r="R34" s="151">
        <f t="shared" si="4"/>
        <v>4500000</v>
      </c>
      <c r="S34" s="70"/>
      <c r="T34" s="70"/>
    </row>
    <row r="35" spans="5:20" s="14" customFormat="1" ht="21" customHeight="1">
      <c r="E35" s="155" t="s">
        <v>18</v>
      </c>
      <c r="F35" s="157">
        <f>+F36+F37</f>
        <v>0</v>
      </c>
      <c r="G35" s="157">
        <f t="shared" ref="G35:Q35" si="11">+G36+G37</f>
        <v>750000</v>
      </c>
      <c r="H35" s="157">
        <f t="shared" si="11"/>
        <v>375000</v>
      </c>
      <c r="I35" s="157">
        <f t="shared" si="11"/>
        <v>375000</v>
      </c>
      <c r="J35" s="157">
        <f t="shared" si="11"/>
        <v>375000</v>
      </c>
      <c r="K35" s="157">
        <f t="shared" si="11"/>
        <v>375000</v>
      </c>
      <c r="L35" s="157">
        <f t="shared" si="11"/>
        <v>375000</v>
      </c>
      <c r="M35" s="157">
        <f t="shared" si="11"/>
        <v>375000</v>
      </c>
      <c r="N35" s="157">
        <f t="shared" si="11"/>
        <v>375000</v>
      </c>
      <c r="O35" s="157">
        <f t="shared" si="11"/>
        <v>375000</v>
      </c>
      <c r="P35" s="157">
        <f t="shared" si="11"/>
        <v>375000</v>
      </c>
      <c r="Q35" s="157">
        <f t="shared" si="11"/>
        <v>375000</v>
      </c>
      <c r="R35" s="157">
        <f>SUM(F35:Q35)</f>
        <v>4500000</v>
      </c>
      <c r="S35" s="154"/>
      <c r="T35" s="154"/>
    </row>
    <row r="36" spans="5:20" s="14" customFormat="1" ht="20.100000000000001" customHeight="1">
      <c r="E36" s="162" t="s">
        <v>19</v>
      </c>
      <c r="F36" s="187">
        <f>+F37+F38</f>
        <v>0</v>
      </c>
      <c r="G36" s="187">
        <f>375000*2</f>
        <v>750000</v>
      </c>
      <c r="H36" s="187">
        <v>375000</v>
      </c>
      <c r="I36" s="187">
        <v>375000</v>
      </c>
      <c r="J36" s="187">
        <v>375000</v>
      </c>
      <c r="K36" s="187">
        <v>375000</v>
      </c>
      <c r="L36" s="187">
        <v>375000</v>
      </c>
      <c r="M36" s="187">
        <v>375000</v>
      </c>
      <c r="N36" s="187">
        <v>375000</v>
      </c>
      <c r="O36" s="187">
        <v>375000</v>
      </c>
      <c r="P36" s="187">
        <v>375000</v>
      </c>
      <c r="Q36" s="187">
        <v>375000</v>
      </c>
      <c r="R36" s="186">
        <f>SUM(F36:Q36)</f>
        <v>4500000</v>
      </c>
      <c r="S36" s="70"/>
      <c r="T36" s="70"/>
    </row>
    <row r="37" spans="5:20" s="70" customFormat="1" ht="15" customHeight="1">
      <c r="E37" s="162" t="s">
        <v>20</v>
      </c>
      <c r="F37" s="163"/>
      <c r="G37" s="163"/>
      <c r="H37" s="163"/>
      <c r="I37" s="163"/>
      <c r="J37" s="163"/>
      <c r="K37" s="163"/>
      <c r="L37" s="163"/>
      <c r="M37" s="163"/>
      <c r="N37" s="163"/>
      <c r="O37" s="163"/>
      <c r="P37" s="163"/>
      <c r="Q37" s="163"/>
      <c r="R37" s="163">
        <f t="shared" ref="R37:R47" si="12">SUM(F37:Q37)</f>
        <v>0</v>
      </c>
    </row>
    <row r="38" spans="5:20" s="70" customFormat="1" ht="15" customHeight="1">
      <c r="E38" s="155" t="s">
        <v>21</v>
      </c>
      <c r="F38" s="157">
        <f t="shared" ref="F38:Q38" si="13">+F39+F40</f>
        <v>0</v>
      </c>
      <c r="G38" s="157">
        <f t="shared" si="13"/>
        <v>0</v>
      </c>
      <c r="H38" s="157">
        <f t="shared" si="13"/>
        <v>0</v>
      </c>
      <c r="I38" s="157">
        <f t="shared" si="13"/>
        <v>0</v>
      </c>
      <c r="J38" s="157">
        <f t="shared" si="13"/>
        <v>0</v>
      </c>
      <c r="K38" s="157">
        <f t="shared" si="13"/>
        <v>0</v>
      </c>
      <c r="L38" s="157">
        <f t="shared" si="13"/>
        <v>0</v>
      </c>
      <c r="M38" s="157">
        <f t="shared" si="13"/>
        <v>0</v>
      </c>
      <c r="N38" s="157">
        <f t="shared" si="13"/>
        <v>0</v>
      </c>
      <c r="O38" s="157">
        <f t="shared" si="13"/>
        <v>0</v>
      </c>
      <c r="P38" s="157">
        <f t="shared" si="13"/>
        <v>0</v>
      </c>
      <c r="Q38" s="157">
        <f t="shared" si="13"/>
        <v>0</v>
      </c>
      <c r="R38" s="157">
        <f t="shared" si="12"/>
        <v>0</v>
      </c>
    </row>
    <row r="39" spans="5:20" s="70" customFormat="1" ht="20.100000000000001" customHeight="1">
      <c r="E39" s="162" t="s">
        <v>19</v>
      </c>
      <c r="F39" s="163"/>
      <c r="G39" s="163"/>
      <c r="H39" s="163"/>
      <c r="I39" s="163"/>
      <c r="J39" s="163"/>
      <c r="K39" s="163"/>
      <c r="L39" s="163"/>
      <c r="M39" s="163"/>
      <c r="N39" s="163"/>
      <c r="O39" s="163"/>
      <c r="P39" s="163"/>
      <c r="Q39" s="163"/>
      <c r="R39" s="163">
        <f t="shared" si="12"/>
        <v>0</v>
      </c>
    </row>
    <row r="40" spans="5:20" s="70" customFormat="1" ht="15" customHeight="1">
      <c r="E40" s="162" t="s">
        <v>22</v>
      </c>
      <c r="F40" s="163"/>
      <c r="G40" s="163"/>
      <c r="H40" s="163"/>
      <c r="I40" s="163"/>
      <c r="J40" s="163"/>
      <c r="K40" s="163"/>
      <c r="L40" s="163"/>
      <c r="M40" s="163"/>
      <c r="N40" s="163"/>
      <c r="O40" s="163"/>
      <c r="P40" s="163"/>
      <c r="Q40" s="163"/>
      <c r="R40" s="163">
        <f t="shared" si="12"/>
        <v>0</v>
      </c>
    </row>
    <row r="41" spans="5:20" s="70" customFormat="1" ht="15" customHeight="1">
      <c r="E41" s="117" t="s">
        <v>93</v>
      </c>
      <c r="F41" s="151">
        <f t="shared" ref="F41:Q41" si="14">+F42+F43</f>
        <v>0</v>
      </c>
      <c r="G41" s="151">
        <f t="shared" si="14"/>
        <v>0</v>
      </c>
      <c r="H41" s="151">
        <f t="shared" si="14"/>
        <v>0</v>
      </c>
      <c r="I41" s="151">
        <f t="shared" si="14"/>
        <v>0</v>
      </c>
      <c r="J41" s="151">
        <f t="shared" si="14"/>
        <v>0</v>
      </c>
      <c r="K41" s="151">
        <f t="shared" si="14"/>
        <v>0</v>
      </c>
      <c r="L41" s="151">
        <f t="shared" si="14"/>
        <v>0</v>
      </c>
      <c r="M41" s="151">
        <f t="shared" si="14"/>
        <v>0</v>
      </c>
      <c r="N41" s="151">
        <f t="shared" si="14"/>
        <v>0</v>
      </c>
      <c r="O41" s="151">
        <f t="shared" si="14"/>
        <v>0</v>
      </c>
      <c r="P41" s="151">
        <f t="shared" si="14"/>
        <v>0</v>
      </c>
      <c r="Q41" s="151">
        <f t="shared" si="14"/>
        <v>0</v>
      </c>
      <c r="R41" s="151">
        <f t="shared" si="12"/>
        <v>0</v>
      </c>
    </row>
    <row r="42" spans="5:20" s="14" customFormat="1" ht="18" customHeight="1">
      <c r="E42" s="164" t="s">
        <v>18</v>
      </c>
      <c r="F42" s="157"/>
      <c r="G42" s="157"/>
      <c r="H42" s="157"/>
      <c r="I42" s="157"/>
      <c r="J42" s="157"/>
      <c r="K42" s="157"/>
      <c r="L42" s="157"/>
      <c r="M42" s="157"/>
      <c r="N42" s="157"/>
      <c r="O42" s="157"/>
      <c r="P42" s="157"/>
      <c r="Q42" s="157"/>
      <c r="R42" s="157">
        <f t="shared" si="12"/>
        <v>0</v>
      </c>
      <c r="S42" s="154"/>
      <c r="T42" s="154"/>
    </row>
    <row r="43" spans="5:20" s="14" customFormat="1" ht="20.100000000000001" customHeight="1">
      <c r="E43" s="164" t="s">
        <v>21</v>
      </c>
      <c r="F43" s="157"/>
      <c r="G43" s="157"/>
      <c r="H43" s="157"/>
      <c r="I43" s="157"/>
      <c r="J43" s="157"/>
      <c r="K43" s="157"/>
      <c r="L43" s="157"/>
      <c r="M43" s="157"/>
      <c r="N43" s="157"/>
      <c r="O43" s="157"/>
      <c r="P43" s="157"/>
      <c r="Q43" s="157"/>
      <c r="R43" s="157">
        <f t="shared" si="12"/>
        <v>0</v>
      </c>
      <c r="S43" s="70"/>
      <c r="T43" s="70"/>
    </row>
    <row r="44" spans="5:20" s="14" customFormat="1" ht="20.100000000000001" customHeight="1">
      <c r="E44" s="117" t="s">
        <v>94</v>
      </c>
      <c r="F44" s="151">
        <f>+F45</f>
        <v>0</v>
      </c>
      <c r="G44" s="151">
        <f t="shared" ref="G44:R44" si="15">+G45</f>
        <v>0</v>
      </c>
      <c r="H44" s="151">
        <f t="shared" si="15"/>
        <v>0</v>
      </c>
      <c r="I44" s="151">
        <f t="shared" si="15"/>
        <v>0</v>
      </c>
      <c r="J44" s="151">
        <f t="shared" si="15"/>
        <v>0</v>
      </c>
      <c r="K44" s="151">
        <f t="shared" si="15"/>
        <v>0</v>
      </c>
      <c r="L44" s="151">
        <f t="shared" si="15"/>
        <v>0</v>
      </c>
      <c r="M44" s="151">
        <f t="shared" si="15"/>
        <v>0</v>
      </c>
      <c r="N44" s="151">
        <f t="shared" si="15"/>
        <v>0</v>
      </c>
      <c r="O44" s="151">
        <f t="shared" si="15"/>
        <v>0</v>
      </c>
      <c r="P44" s="151">
        <f t="shared" si="15"/>
        <v>0</v>
      </c>
      <c r="Q44" s="151">
        <f t="shared" si="15"/>
        <v>0</v>
      </c>
      <c r="R44" s="151">
        <f t="shared" si="15"/>
        <v>0</v>
      </c>
      <c r="S44" s="70"/>
      <c r="T44" s="70"/>
    </row>
    <row r="45" spans="5:20" s="14" customFormat="1" ht="23.45" customHeight="1">
      <c r="E45" s="152" t="s">
        <v>95</v>
      </c>
      <c r="F45" s="150">
        <f t="shared" ref="F45:Q45" si="16">+F46-F47</f>
        <v>0</v>
      </c>
      <c r="G45" s="150">
        <f t="shared" si="16"/>
        <v>0</v>
      </c>
      <c r="H45" s="150">
        <f t="shared" si="16"/>
        <v>0</v>
      </c>
      <c r="I45" s="150">
        <f t="shared" si="16"/>
        <v>0</v>
      </c>
      <c r="J45" s="150">
        <f t="shared" si="16"/>
        <v>0</v>
      </c>
      <c r="K45" s="150">
        <f t="shared" si="16"/>
        <v>0</v>
      </c>
      <c r="L45" s="150">
        <f t="shared" si="16"/>
        <v>0</v>
      </c>
      <c r="M45" s="150">
        <f t="shared" si="16"/>
        <v>0</v>
      </c>
      <c r="N45" s="150">
        <f t="shared" si="16"/>
        <v>0</v>
      </c>
      <c r="O45" s="150">
        <f t="shared" si="16"/>
        <v>0</v>
      </c>
      <c r="P45" s="150">
        <f t="shared" si="16"/>
        <v>0</v>
      </c>
      <c r="Q45" s="150">
        <f t="shared" si="16"/>
        <v>0</v>
      </c>
      <c r="R45" s="150">
        <f t="shared" si="12"/>
        <v>0</v>
      </c>
      <c r="S45" s="70"/>
      <c r="T45" s="70"/>
    </row>
    <row r="46" spans="5:20" s="14" customFormat="1" ht="21.75" customHeight="1">
      <c r="E46" s="164" t="s">
        <v>24</v>
      </c>
      <c r="F46" s="157">
        <v>0</v>
      </c>
      <c r="G46" s="157">
        <v>0</v>
      </c>
      <c r="H46" s="157">
        <v>0</v>
      </c>
      <c r="I46" s="157">
        <v>0</v>
      </c>
      <c r="J46" s="157">
        <v>0</v>
      </c>
      <c r="K46" s="157">
        <v>0</v>
      </c>
      <c r="L46" s="157">
        <v>0</v>
      </c>
      <c r="M46" s="157">
        <v>0</v>
      </c>
      <c r="N46" s="157">
        <v>0</v>
      </c>
      <c r="O46" s="157">
        <v>0</v>
      </c>
      <c r="P46" s="157">
        <v>0</v>
      </c>
      <c r="Q46" s="157"/>
      <c r="R46" s="157">
        <f t="shared" si="12"/>
        <v>0</v>
      </c>
      <c r="S46" s="154"/>
      <c r="T46" s="154"/>
    </row>
    <row r="47" spans="5:20" s="14" customFormat="1" ht="20.100000000000001" customHeight="1">
      <c r="E47" s="164" t="s">
        <v>25</v>
      </c>
      <c r="F47" s="157">
        <v>0</v>
      </c>
      <c r="G47" s="157">
        <v>0</v>
      </c>
      <c r="H47" s="157">
        <v>0</v>
      </c>
      <c r="I47" s="157">
        <v>0</v>
      </c>
      <c r="J47" s="157">
        <v>0</v>
      </c>
      <c r="K47" s="157">
        <v>0</v>
      </c>
      <c r="L47" s="157">
        <v>0</v>
      </c>
      <c r="M47" s="157">
        <v>0</v>
      </c>
      <c r="N47" s="157">
        <v>0</v>
      </c>
      <c r="O47" s="157">
        <v>0</v>
      </c>
      <c r="P47" s="157">
        <v>0</v>
      </c>
      <c r="Q47" s="157"/>
      <c r="R47" s="157">
        <f t="shared" si="12"/>
        <v>0</v>
      </c>
      <c r="S47" s="70"/>
      <c r="T47" s="70"/>
    </row>
    <row r="48" spans="5:20" s="14" customFormat="1" ht="14.25"/>
    <row r="49" spans="5:20" s="14" customFormat="1" ht="20.100000000000001" customHeight="1" thickBot="1">
      <c r="E49" s="165"/>
      <c r="F49" s="166"/>
      <c r="G49" s="166"/>
      <c r="H49" s="166"/>
      <c r="I49" s="166"/>
      <c r="J49" s="166"/>
      <c r="K49" s="166"/>
      <c r="L49" s="166"/>
      <c r="M49" s="166"/>
      <c r="N49" s="166"/>
      <c r="O49" s="166"/>
      <c r="P49" s="166"/>
      <c r="Q49" s="166"/>
      <c r="R49" s="166"/>
      <c r="S49" s="157"/>
      <c r="T49" s="70"/>
    </row>
    <row r="50" spans="5:20" ht="13.5" thickTop="1">
      <c r="E50" s="8" t="s">
        <v>43</v>
      </c>
      <c r="F50" s="114"/>
      <c r="G50" s="114"/>
      <c r="H50" s="114"/>
      <c r="I50" s="114"/>
      <c r="J50" s="114"/>
      <c r="K50" s="114"/>
      <c r="L50" s="114"/>
      <c r="M50" s="114"/>
      <c r="N50" s="114"/>
      <c r="O50" s="114"/>
      <c r="P50" s="114"/>
      <c r="Q50" s="114"/>
      <c r="R50" s="114"/>
      <c r="S50" s="113"/>
      <c r="T50" s="112"/>
    </row>
    <row r="51" spans="5:20">
      <c r="E51" s="8" t="s">
        <v>44</v>
      </c>
      <c r="F51" s="114"/>
      <c r="G51" s="114"/>
      <c r="H51" s="114"/>
      <c r="I51" s="114"/>
      <c r="J51" s="114"/>
      <c r="K51" s="114"/>
      <c r="L51" s="114"/>
      <c r="M51" s="114"/>
      <c r="N51" s="114"/>
      <c r="O51" s="114"/>
      <c r="P51" s="114"/>
      <c r="Q51" s="114"/>
      <c r="R51" s="114"/>
    </row>
    <row r="52" spans="5:20">
      <c r="F52" s="114"/>
      <c r="G52" s="114"/>
      <c r="H52" s="114"/>
      <c r="I52" s="114"/>
      <c r="J52" s="114"/>
      <c r="K52" s="114"/>
      <c r="L52" s="114"/>
      <c r="M52" s="114"/>
      <c r="N52" s="114"/>
      <c r="O52" s="114"/>
      <c r="P52" s="114"/>
      <c r="Q52" s="114"/>
      <c r="R52" s="114"/>
    </row>
    <row r="53" spans="5:20">
      <c r="F53" s="114"/>
      <c r="G53" s="114"/>
      <c r="H53" s="114"/>
      <c r="I53" s="114"/>
      <c r="J53" s="114"/>
      <c r="K53" s="114"/>
      <c r="L53" s="114"/>
      <c r="M53" s="114"/>
      <c r="N53" s="114"/>
      <c r="O53" s="114"/>
      <c r="P53" s="114"/>
      <c r="Q53" s="114"/>
      <c r="R53" s="114"/>
    </row>
    <row r="54" spans="5:20">
      <c r="F54" s="114"/>
      <c r="G54" s="114"/>
      <c r="H54" s="114"/>
      <c r="I54" s="114"/>
      <c r="J54" s="114"/>
      <c r="K54" s="114"/>
      <c r="L54" s="114"/>
      <c r="M54" s="114"/>
      <c r="N54" s="114"/>
      <c r="O54" s="114"/>
      <c r="P54" s="114"/>
      <c r="Q54" s="114"/>
      <c r="R54" s="114"/>
      <c r="S54" s="114"/>
      <c r="T54" s="114"/>
    </row>
    <row r="55" spans="5:20">
      <c r="F55" s="114"/>
      <c r="G55" s="114"/>
      <c r="H55" s="114"/>
      <c r="I55" s="114"/>
      <c r="J55" s="114"/>
      <c r="K55" s="114"/>
      <c r="L55" s="114"/>
      <c r="M55" s="114"/>
      <c r="N55" s="114"/>
      <c r="O55" s="114"/>
      <c r="P55" s="114"/>
      <c r="Q55" s="114"/>
      <c r="R55" s="114"/>
      <c r="S55" s="114"/>
      <c r="T55" s="114"/>
    </row>
    <row r="56" spans="5:20">
      <c r="F56" s="114"/>
      <c r="G56" s="114"/>
      <c r="H56" s="114"/>
      <c r="I56" s="114"/>
      <c r="J56" s="114"/>
      <c r="K56" s="114"/>
      <c r="L56" s="114"/>
      <c r="M56" s="114"/>
      <c r="N56" s="114"/>
      <c r="O56" s="114"/>
      <c r="P56" s="114"/>
      <c r="Q56" s="114"/>
      <c r="R56" s="114"/>
    </row>
    <row r="57" spans="5:20">
      <c r="F57" s="114"/>
      <c r="G57" s="114"/>
      <c r="H57" s="114"/>
      <c r="I57" s="114"/>
      <c r="J57" s="114"/>
      <c r="K57" s="114"/>
      <c r="L57" s="114"/>
      <c r="M57" s="114"/>
      <c r="N57" s="114"/>
      <c r="O57" s="114"/>
      <c r="P57" s="114"/>
      <c r="Q57" s="114"/>
      <c r="R57" s="114"/>
    </row>
    <row r="58" spans="5:20">
      <c r="F58" s="114"/>
      <c r="G58" s="114"/>
      <c r="H58" s="114"/>
      <c r="I58" s="114"/>
      <c r="J58" s="114"/>
      <c r="K58" s="114"/>
      <c r="L58" s="114"/>
      <c r="M58" s="114"/>
      <c r="N58" s="114"/>
      <c r="O58" s="114"/>
      <c r="P58" s="114"/>
      <c r="Q58" s="114"/>
      <c r="R58" s="114"/>
    </row>
    <row r="59" spans="5:20">
      <c r="F59" s="114"/>
      <c r="G59" s="114"/>
      <c r="H59" s="114"/>
      <c r="I59" s="114"/>
      <c r="J59" s="114"/>
      <c r="K59" s="114"/>
      <c r="L59" s="114"/>
      <c r="M59" s="114"/>
      <c r="N59" s="114"/>
      <c r="O59" s="114"/>
      <c r="P59" s="114"/>
      <c r="Q59" s="114"/>
      <c r="R59" s="114"/>
    </row>
    <row r="60" spans="5:20">
      <c r="F60" s="114"/>
      <c r="G60" s="114"/>
      <c r="H60" s="114"/>
      <c r="I60" s="114"/>
      <c r="J60" s="114"/>
      <c r="K60" s="114"/>
      <c r="L60" s="114"/>
      <c r="M60" s="114"/>
      <c r="N60" s="114"/>
      <c r="O60" s="114"/>
      <c r="P60" s="114"/>
      <c r="Q60" s="114"/>
      <c r="R60" s="114"/>
    </row>
    <row r="61" spans="5:20">
      <c r="F61" s="114"/>
      <c r="G61" s="114"/>
      <c r="H61" s="114"/>
      <c r="I61" s="114"/>
      <c r="J61" s="114"/>
      <c r="K61" s="114"/>
      <c r="L61" s="114"/>
      <c r="M61" s="114"/>
      <c r="N61" s="114"/>
      <c r="O61" s="114"/>
      <c r="P61" s="114"/>
      <c r="Q61" s="114"/>
      <c r="R61" s="114"/>
    </row>
    <row r="62" spans="5:20">
      <c r="F62" s="114"/>
      <c r="G62" s="114"/>
      <c r="H62" s="114"/>
      <c r="I62" s="114"/>
      <c r="J62" s="114"/>
      <c r="K62" s="114"/>
      <c r="L62" s="114"/>
      <c r="M62" s="114"/>
      <c r="N62" s="114"/>
      <c r="O62" s="114"/>
      <c r="P62" s="114"/>
      <c r="Q62" s="114"/>
      <c r="R62" s="114"/>
    </row>
    <row r="63" spans="5:20">
      <c r="F63" s="114"/>
      <c r="G63" s="114"/>
      <c r="H63" s="114"/>
      <c r="I63" s="114"/>
      <c r="J63" s="114"/>
      <c r="K63" s="114"/>
      <c r="L63" s="114"/>
      <c r="M63" s="114"/>
      <c r="N63" s="114"/>
      <c r="O63" s="114"/>
      <c r="P63" s="114"/>
      <c r="Q63" s="114"/>
      <c r="R63" s="114"/>
    </row>
    <row r="64" spans="5:20">
      <c r="F64" s="114"/>
      <c r="G64" s="114"/>
      <c r="H64" s="114"/>
      <c r="I64" s="114"/>
      <c r="J64" s="114"/>
      <c r="K64" s="114"/>
      <c r="L64" s="114"/>
      <c r="M64" s="114"/>
      <c r="N64" s="114"/>
      <c r="O64" s="114"/>
      <c r="P64" s="114"/>
      <c r="Q64" s="114"/>
      <c r="R64" s="114"/>
    </row>
    <row r="65" spans="6:18">
      <c r="F65" s="114"/>
      <c r="G65" s="114"/>
      <c r="H65" s="114"/>
      <c r="I65" s="114"/>
      <c r="J65" s="114"/>
      <c r="K65" s="114"/>
      <c r="L65" s="114"/>
      <c r="M65" s="114"/>
      <c r="N65" s="114"/>
      <c r="O65" s="114"/>
      <c r="P65" s="114"/>
      <c r="Q65" s="114"/>
      <c r="R65" s="114"/>
    </row>
    <row r="66" spans="6:18">
      <c r="F66" s="114"/>
      <c r="G66" s="114"/>
      <c r="H66" s="114"/>
      <c r="I66" s="114"/>
      <c r="J66" s="114"/>
      <c r="K66" s="114"/>
      <c r="L66" s="114"/>
      <c r="M66" s="114"/>
      <c r="N66" s="114"/>
      <c r="O66" s="114"/>
      <c r="P66" s="114"/>
      <c r="Q66" s="114"/>
      <c r="R66" s="114"/>
    </row>
    <row r="67" spans="6:18">
      <c r="F67" s="114"/>
      <c r="G67" s="114"/>
      <c r="H67" s="114"/>
      <c r="I67" s="114"/>
      <c r="J67" s="114"/>
      <c r="K67" s="114"/>
      <c r="L67" s="114"/>
      <c r="M67" s="114"/>
      <c r="N67" s="114"/>
      <c r="O67" s="114"/>
      <c r="P67" s="114"/>
      <c r="Q67" s="114"/>
      <c r="R67" s="114"/>
    </row>
    <row r="68" spans="6:18">
      <c r="F68" s="114"/>
      <c r="G68" s="114"/>
      <c r="H68" s="114"/>
      <c r="I68" s="114"/>
      <c r="J68" s="114"/>
      <c r="K68" s="114"/>
      <c r="L68" s="114"/>
      <c r="M68" s="114"/>
      <c r="N68" s="114"/>
      <c r="O68" s="114"/>
      <c r="P68" s="114"/>
      <c r="Q68" s="114"/>
      <c r="R68" s="114"/>
    </row>
    <row r="69" spans="6:18">
      <c r="F69" s="114"/>
      <c r="G69" s="114"/>
      <c r="H69" s="114"/>
      <c r="I69" s="114"/>
      <c r="J69" s="114"/>
      <c r="K69" s="114"/>
      <c r="L69" s="114"/>
      <c r="M69" s="114"/>
      <c r="N69" s="114"/>
      <c r="O69" s="114"/>
      <c r="P69" s="114"/>
      <c r="Q69" s="114"/>
      <c r="R69" s="114"/>
    </row>
    <row r="70" spans="6:18">
      <c r="F70" s="114"/>
      <c r="G70" s="114"/>
      <c r="H70" s="114"/>
      <c r="I70" s="114"/>
      <c r="J70" s="114"/>
      <c r="K70" s="114"/>
      <c r="L70" s="114"/>
      <c r="M70" s="114"/>
      <c r="N70" s="114"/>
      <c r="O70" s="114"/>
      <c r="P70" s="114"/>
      <c r="Q70" s="114"/>
      <c r="R70" s="114"/>
    </row>
    <row r="71" spans="6:18">
      <c r="F71" s="114"/>
      <c r="G71" s="114"/>
      <c r="H71" s="114"/>
      <c r="I71" s="114"/>
      <c r="J71" s="114"/>
      <c r="K71" s="114"/>
      <c r="L71" s="114"/>
      <c r="M71" s="114"/>
      <c r="N71" s="114"/>
      <c r="O71" s="114"/>
      <c r="P71" s="114"/>
      <c r="Q71" s="114"/>
      <c r="R71" s="114"/>
    </row>
    <row r="72" spans="6:18">
      <c r="F72" s="114"/>
      <c r="G72" s="114"/>
      <c r="H72" s="114"/>
      <c r="I72" s="114"/>
      <c r="J72" s="114"/>
      <c r="K72" s="114"/>
      <c r="L72" s="114"/>
      <c r="M72" s="114"/>
      <c r="N72" s="114"/>
      <c r="O72" s="114"/>
      <c r="P72" s="114"/>
      <c r="Q72" s="114"/>
      <c r="R72" s="114"/>
    </row>
    <row r="73" spans="6:18">
      <c r="F73" s="114"/>
      <c r="G73" s="114"/>
      <c r="H73" s="114"/>
      <c r="I73" s="114"/>
      <c r="J73" s="114"/>
      <c r="K73" s="114"/>
      <c r="L73" s="114"/>
      <c r="M73" s="114"/>
      <c r="N73" s="114"/>
      <c r="O73" s="114"/>
      <c r="P73" s="114"/>
      <c r="Q73" s="114"/>
      <c r="R73" s="114"/>
    </row>
    <row r="74" spans="6:18">
      <c r="F74" s="114"/>
      <c r="G74" s="114"/>
      <c r="H74" s="114"/>
      <c r="I74" s="114"/>
      <c r="J74" s="114"/>
      <c r="K74" s="114"/>
      <c r="L74" s="114"/>
      <c r="M74" s="114"/>
      <c r="N74" s="114"/>
      <c r="O74" s="114"/>
      <c r="P74" s="114"/>
      <c r="Q74" s="114"/>
      <c r="R74" s="114"/>
    </row>
    <row r="75" spans="6:18">
      <c r="F75" s="114"/>
      <c r="G75" s="114"/>
      <c r="H75" s="114"/>
      <c r="I75" s="114"/>
      <c r="J75" s="114"/>
      <c r="K75" s="114"/>
      <c r="L75" s="114"/>
      <c r="M75" s="114"/>
      <c r="N75" s="114"/>
      <c r="O75" s="114"/>
      <c r="P75" s="114"/>
      <c r="Q75" s="114"/>
      <c r="R75" s="114"/>
    </row>
    <row r="76" spans="6:18">
      <c r="F76" s="114"/>
      <c r="G76" s="114"/>
      <c r="H76" s="114"/>
      <c r="I76" s="114"/>
      <c r="J76" s="114"/>
      <c r="K76" s="114"/>
      <c r="L76" s="114"/>
      <c r="M76" s="114"/>
      <c r="N76" s="114"/>
      <c r="O76" s="114"/>
      <c r="P76" s="114"/>
      <c r="Q76" s="114"/>
      <c r="R76" s="114"/>
    </row>
    <row r="77" spans="6:18">
      <c r="F77" s="114"/>
      <c r="G77" s="114"/>
      <c r="H77" s="114"/>
      <c r="I77" s="114"/>
      <c r="J77" s="114"/>
      <c r="K77" s="114"/>
      <c r="L77" s="114"/>
      <c r="M77" s="114"/>
      <c r="N77" s="114"/>
      <c r="O77" s="114"/>
      <c r="P77" s="114"/>
      <c r="Q77" s="114"/>
      <c r="R77" s="114"/>
    </row>
    <row r="78" spans="6:18">
      <c r="F78" s="114"/>
      <c r="G78" s="114"/>
      <c r="H78" s="114"/>
      <c r="I78" s="114"/>
      <c r="J78" s="114"/>
      <c r="K78" s="114"/>
      <c r="L78" s="114"/>
      <c r="M78" s="114"/>
      <c r="N78" s="114"/>
      <c r="O78" s="114"/>
      <c r="P78" s="114"/>
      <c r="Q78" s="114"/>
      <c r="R78" s="114"/>
    </row>
    <row r="79" spans="6:18">
      <c r="F79" s="114"/>
      <c r="G79" s="114"/>
      <c r="H79" s="114"/>
      <c r="I79" s="114"/>
      <c r="J79" s="114"/>
      <c r="K79" s="114"/>
      <c r="L79" s="114"/>
      <c r="M79" s="114"/>
      <c r="N79" s="114"/>
      <c r="O79" s="114"/>
      <c r="P79" s="114"/>
      <c r="Q79" s="114"/>
      <c r="R79" s="114"/>
    </row>
    <row r="80" spans="6:18">
      <c r="F80" s="114"/>
      <c r="G80" s="114"/>
      <c r="H80" s="114"/>
      <c r="I80" s="114"/>
      <c r="J80" s="114"/>
      <c r="K80" s="114"/>
      <c r="L80" s="114"/>
      <c r="M80" s="114"/>
      <c r="N80" s="114"/>
      <c r="O80" s="114"/>
      <c r="P80" s="114"/>
      <c r="Q80" s="114"/>
      <c r="R80" s="114"/>
    </row>
    <row r="81" spans="6:18">
      <c r="F81" s="114"/>
      <c r="G81" s="114"/>
      <c r="H81" s="114"/>
      <c r="I81" s="114"/>
      <c r="J81" s="114"/>
      <c r="K81" s="114"/>
      <c r="L81" s="114"/>
      <c r="M81" s="114"/>
      <c r="N81" s="114"/>
      <c r="O81" s="114"/>
      <c r="P81" s="114"/>
      <c r="Q81" s="114"/>
      <c r="R81" s="114"/>
    </row>
    <row r="82" spans="6:18">
      <c r="F82" s="114"/>
      <c r="G82" s="114"/>
      <c r="H82" s="114"/>
      <c r="I82" s="114"/>
      <c r="J82" s="114"/>
      <c r="K82" s="114"/>
      <c r="L82" s="114"/>
      <c r="M82" s="114"/>
      <c r="N82" s="114"/>
      <c r="O82" s="114"/>
      <c r="P82" s="114"/>
      <c r="Q82" s="114"/>
      <c r="R82" s="114"/>
    </row>
    <row r="83" spans="6:18">
      <c r="F83" s="114"/>
      <c r="G83" s="114"/>
      <c r="H83" s="114"/>
      <c r="I83" s="114"/>
      <c r="J83" s="114"/>
      <c r="K83" s="114"/>
      <c r="L83" s="114"/>
      <c r="M83" s="114"/>
      <c r="N83" s="114"/>
      <c r="O83" s="114"/>
      <c r="P83" s="114"/>
      <c r="Q83" s="114"/>
      <c r="R83" s="114"/>
    </row>
    <row r="84" spans="6:18">
      <c r="F84" s="114"/>
      <c r="G84" s="114"/>
      <c r="H84" s="114"/>
      <c r="I84" s="114"/>
      <c r="J84" s="114"/>
      <c r="K84" s="114"/>
      <c r="L84" s="114"/>
      <c r="M84" s="114"/>
      <c r="N84" s="114"/>
      <c r="O84" s="114"/>
      <c r="P84" s="114"/>
      <c r="Q84" s="114"/>
      <c r="R84" s="114"/>
    </row>
    <row r="85" spans="6:18">
      <c r="F85" s="114"/>
      <c r="G85" s="114"/>
      <c r="H85" s="114"/>
      <c r="I85" s="114"/>
      <c r="J85" s="114"/>
      <c r="K85" s="114"/>
      <c r="L85" s="114"/>
      <c r="M85" s="114"/>
      <c r="N85" s="114"/>
      <c r="O85" s="114"/>
      <c r="P85" s="114"/>
      <c r="Q85" s="114"/>
      <c r="R85" s="114"/>
    </row>
    <row r="86" spans="6:18">
      <c r="F86" s="114"/>
      <c r="G86" s="114"/>
      <c r="H86" s="114"/>
      <c r="I86" s="114"/>
      <c r="J86" s="114"/>
      <c r="K86" s="114"/>
      <c r="L86" s="114"/>
      <c r="M86" s="114"/>
      <c r="N86" s="114"/>
      <c r="O86" s="114"/>
      <c r="P86" s="114"/>
      <c r="Q86" s="114"/>
      <c r="R86" s="114"/>
    </row>
    <row r="87" spans="6:18">
      <c r="F87" s="114"/>
      <c r="G87" s="114"/>
      <c r="H87" s="114"/>
      <c r="I87" s="114"/>
      <c r="J87" s="114"/>
      <c r="K87" s="114"/>
      <c r="L87" s="114"/>
      <c r="M87" s="114"/>
      <c r="N87" s="114"/>
      <c r="O87" s="114"/>
      <c r="P87" s="114"/>
      <c r="Q87" s="114"/>
      <c r="R87" s="114"/>
    </row>
    <row r="88" spans="6:18">
      <c r="F88" s="114"/>
      <c r="G88" s="114"/>
      <c r="H88" s="114"/>
      <c r="I88" s="114"/>
      <c r="J88" s="114"/>
      <c r="K88" s="114"/>
      <c r="L88" s="114"/>
      <c r="M88" s="114"/>
      <c r="N88" s="114"/>
      <c r="O88" s="114"/>
      <c r="P88" s="114"/>
      <c r="Q88" s="114"/>
      <c r="R88" s="114"/>
    </row>
    <row r="89" spans="6:18">
      <c r="F89" s="114"/>
      <c r="G89" s="114"/>
      <c r="H89" s="114"/>
      <c r="I89" s="114"/>
      <c r="J89" s="114"/>
      <c r="K89" s="114"/>
      <c r="L89" s="114"/>
      <c r="M89" s="114"/>
      <c r="N89" s="114"/>
      <c r="O89" s="114"/>
      <c r="P89" s="114"/>
      <c r="Q89" s="114"/>
      <c r="R89" s="114"/>
    </row>
    <row r="90" spans="6:18">
      <c r="F90" s="114"/>
      <c r="G90" s="114"/>
      <c r="H90" s="114"/>
      <c r="I90" s="114"/>
      <c r="J90" s="114"/>
      <c r="K90" s="114"/>
      <c r="L90" s="114"/>
      <c r="M90" s="114"/>
      <c r="N90" s="114"/>
      <c r="O90" s="114"/>
      <c r="P90" s="114"/>
      <c r="Q90" s="114"/>
      <c r="R90" s="114"/>
    </row>
    <row r="91" spans="6:18">
      <c r="F91" s="114"/>
      <c r="G91" s="114"/>
      <c r="H91" s="114"/>
      <c r="I91" s="114"/>
      <c r="J91" s="114"/>
      <c r="K91" s="114"/>
      <c r="L91" s="114"/>
      <c r="M91" s="114"/>
      <c r="N91" s="114"/>
      <c r="O91" s="114"/>
      <c r="P91" s="114"/>
      <c r="Q91" s="114"/>
      <c r="R91" s="114"/>
    </row>
    <row r="92" spans="6:18">
      <c r="F92" s="114"/>
      <c r="G92" s="114"/>
      <c r="H92" s="114"/>
      <c r="I92" s="114"/>
      <c r="J92" s="114"/>
      <c r="K92" s="114"/>
      <c r="L92" s="114"/>
      <c r="M92" s="114"/>
      <c r="N92" s="114"/>
      <c r="O92" s="114"/>
      <c r="P92" s="114"/>
      <c r="Q92" s="114"/>
      <c r="R92" s="114"/>
    </row>
    <row r="93" spans="6:18">
      <c r="F93" s="114"/>
      <c r="G93" s="114"/>
      <c r="H93" s="114"/>
      <c r="I93" s="114"/>
      <c r="J93" s="114"/>
      <c r="K93" s="114"/>
      <c r="L93" s="114"/>
      <c r="M93" s="114"/>
      <c r="N93" s="114"/>
      <c r="O93" s="114"/>
      <c r="P93" s="114"/>
      <c r="Q93" s="114"/>
      <c r="R93" s="114"/>
    </row>
    <row r="94" spans="6:18">
      <c r="F94" s="114"/>
      <c r="G94" s="114"/>
      <c r="H94" s="114"/>
      <c r="I94" s="114"/>
      <c r="J94" s="114"/>
      <c r="K94" s="114"/>
      <c r="L94" s="114"/>
      <c r="M94" s="114"/>
      <c r="N94" s="114"/>
      <c r="O94" s="114"/>
      <c r="P94" s="114"/>
      <c r="Q94" s="114"/>
      <c r="R94" s="114"/>
    </row>
    <row r="95" spans="6:18">
      <c r="F95" s="114"/>
      <c r="G95" s="114"/>
      <c r="H95" s="114"/>
      <c r="I95" s="114"/>
      <c r="J95" s="114"/>
      <c r="K95" s="114"/>
      <c r="L95" s="114"/>
      <c r="M95" s="114"/>
      <c r="N95" s="114"/>
      <c r="O95" s="114"/>
      <c r="P95" s="114"/>
      <c r="Q95" s="114"/>
      <c r="R95" s="114"/>
    </row>
    <row r="96" spans="6:18">
      <c r="F96" s="114"/>
      <c r="G96" s="114"/>
      <c r="H96" s="114"/>
      <c r="I96" s="114"/>
      <c r="J96" s="114"/>
      <c r="K96" s="114"/>
      <c r="L96" s="114"/>
      <c r="M96" s="114"/>
      <c r="N96" s="114"/>
      <c r="O96" s="114"/>
      <c r="P96" s="114"/>
      <c r="Q96" s="114"/>
      <c r="R96" s="114"/>
    </row>
    <row r="97" spans="6:18">
      <c r="F97" s="114"/>
      <c r="G97" s="114"/>
      <c r="H97" s="114"/>
      <c r="I97" s="114"/>
      <c r="J97" s="114"/>
      <c r="K97" s="114"/>
      <c r="L97" s="114"/>
      <c r="M97" s="114"/>
      <c r="N97" s="114"/>
      <c r="O97" s="114"/>
      <c r="P97" s="114"/>
      <c r="Q97" s="114"/>
      <c r="R97" s="114"/>
    </row>
    <row r="98" spans="6:18">
      <c r="F98" s="114"/>
      <c r="G98" s="114"/>
      <c r="H98" s="114"/>
      <c r="I98" s="114"/>
      <c r="J98" s="114"/>
      <c r="K98" s="114"/>
      <c r="L98" s="114"/>
      <c r="M98" s="114"/>
      <c r="N98" s="114"/>
      <c r="O98" s="114"/>
      <c r="P98" s="114"/>
      <c r="Q98" s="114"/>
      <c r="R98" s="114"/>
    </row>
    <row r="99" spans="6:18">
      <c r="F99" s="114"/>
      <c r="G99" s="114"/>
      <c r="H99" s="114"/>
      <c r="I99" s="114"/>
      <c r="J99" s="114"/>
      <c r="K99" s="114"/>
      <c r="L99" s="114"/>
      <c r="M99" s="114"/>
      <c r="N99" s="114"/>
      <c r="O99" s="114"/>
      <c r="P99" s="114"/>
      <c r="Q99" s="114"/>
      <c r="R99" s="114"/>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S102"/>
  <sheetViews>
    <sheetView showGridLines="0" view="pageBreakPreview" topLeftCell="A4" zoomScale="70" zoomScaleSheetLayoutView="70" workbookViewId="0">
      <selection activeCell="H25" sqref="H25"/>
    </sheetView>
  </sheetViews>
  <sheetFormatPr baseColWidth="10" defaultRowHeight="12.75"/>
  <cols>
    <col min="1" max="1" width="3" style="8" customWidth="1"/>
    <col min="2" max="2" width="6.85546875" style="8" customWidth="1"/>
    <col min="3" max="3" width="3" style="8" customWidth="1"/>
    <col min="4" max="4" width="42.7109375" style="8" customWidth="1"/>
    <col min="5" max="16" width="15.28515625" style="8" bestFit="1" customWidth="1"/>
    <col min="17" max="17" width="19.28515625" style="8" customWidth="1"/>
    <col min="18" max="18" width="17.140625" style="8" customWidth="1"/>
    <col min="19" max="16384" width="11.42578125" style="8"/>
  </cols>
  <sheetData>
    <row r="3" spans="4:19" ht="22.5">
      <c r="D3" s="108"/>
      <c r="E3" s="109"/>
      <c r="F3" s="109"/>
      <c r="G3" s="109"/>
      <c r="H3" s="109"/>
      <c r="I3" s="109"/>
      <c r="J3" s="109"/>
      <c r="K3" s="109"/>
      <c r="L3" s="109"/>
      <c r="M3" s="109"/>
      <c r="N3" s="109"/>
      <c r="O3" s="109"/>
      <c r="P3" s="131"/>
      <c r="Q3" s="131"/>
    </row>
    <row r="4" spans="4:19" s="109" customFormat="1" ht="21.75" customHeight="1">
      <c r="D4" s="9" t="s">
        <v>114</v>
      </c>
      <c r="O4" s="131"/>
      <c r="P4" s="131"/>
      <c r="Q4" s="131"/>
    </row>
    <row r="5" spans="4:19" s="109" customFormat="1" ht="18" customHeight="1">
      <c r="D5" s="10" t="s">
        <v>125</v>
      </c>
      <c r="O5" s="131"/>
      <c r="P5" s="207" t="s">
        <v>59</v>
      </c>
      <c r="Q5" s="207"/>
    </row>
    <row r="6" spans="4:19" s="109" customFormat="1" ht="18" customHeight="1">
      <c r="D6" s="9" t="s">
        <v>77</v>
      </c>
    </row>
    <row r="7" spans="4:19" s="109" customFormat="1" ht="18">
      <c r="D7" s="9" t="s">
        <v>78</v>
      </c>
      <c r="E7" s="8"/>
      <c r="F7" s="8"/>
      <c r="G7" s="8"/>
      <c r="H7" s="8"/>
      <c r="I7" s="8"/>
      <c r="J7" s="8"/>
      <c r="K7" s="8"/>
      <c r="L7" s="8"/>
      <c r="M7" s="8"/>
      <c r="N7" s="8"/>
      <c r="O7" s="8"/>
      <c r="P7" s="8"/>
      <c r="Q7" s="8"/>
    </row>
    <row r="8" spans="4:19" ht="15.75" customHeight="1">
      <c r="D8" s="9" t="s">
        <v>79</v>
      </c>
    </row>
    <row r="9" spans="4:19" ht="15.75" customHeight="1" thickBot="1">
      <c r="D9" s="110"/>
    </row>
    <row r="10" spans="4:19" s="14" customFormat="1" ht="23.25" customHeight="1" thickTop="1" thickBot="1">
      <c r="D10" s="111" t="s">
        <v>60</v>
      </c>
      <c r="E10" s="111" t="s">
        <v>0</v>
      </c>
      <c r="F10" s="111" t="s">
        <v>1</v>
      </c>
      <c r="G10" s="111" t="s">
        <v>2</v>
      </c>
      <c r="H10" s="111" t="s">
        <v>3</v>
      </c>
      <c r="I10" s="111" t="s">
        <v>4</v>
      </c>
      <c r="J10" s="111" t="s">
        <v>5</v>
      </c>
      <c r="K10" s="111" t="s">
        <v>6</v>
      </c>
      <c r="L10" s="111" t="s">
        <v>7</v>
      </c>
      <c r="M10" s="111" t="s">
        <v>8</v>
      </c>
      <c r="N10" s="111" t="s">
        <v>9</v>
      </c>
      <c r="O10" s="111" t="s">
        <v>10</v>
      </c>
      <c r="P10" s="111" t="s">
        <v>11</v>
      </c>
      <c r="Q10" s="111" t="s">
        <v>12</v>
      </c>
    </row>
    <row r="11" spans="4:19" s="14" customFormat="1" ht="29.25" customHeight="1" thickTop="1">
      <c r="D11" s="149" t="s">
        <v>102</v>
      </c>
      <c r="E11" s="150">
        <f>+E12+E41</f>
        <v>0</v>
      </c>
      <c r="F11" s="150">
        <f t="shared" ref="F11:N11" si="0">+F12+F41</f>
        <v>0</v>
      </c>
      <c r="G11" s="150">
        <f t="shared" si="0"/>
        <v>0</v>
      </c>
      <c r="H11" s="150">
        <f t="shared" si="0"/>
        <v>0</v>
      </c>
      <c r="I11" s="150">
        <f t="shared" si="0"/>
        <v>0</v>
      </c>
      <c r="J11" s="150">
        <f t="shared" si="0"/>
        <v>0</v>
      </c>
      <c r="K11" s="150">
        <f t="shared" si="0"/>
        <v>0</v>
      </c>
      <c r="L11" s="150">
        <f t="shared" si="0"/>
        <v>0</v>
      </c>
      <c r="M11" s="150">
        <f t="shared" si="0"/>
        <v>0</v>
      </c>
      <c r="N11" s="150">
        <f t="shared" si="0"/>
        <v>0</v>
      </c>
      <c r="O11" s="150">
        <f t="shared" ref="O11:P11" si="1">+O12+O41</f>
        <v>0</v>
      </c>
      <c r="P11" s="150">
        <f t="shared" si="1"/>
        <v>0</v>
      </c>
      <c r="Q11" s="150">
        <f t="shared" ref="Q11:Q13" si="2">SUM(E11:P11)</f>
        <v>0</v>
      </c>
    </row>
    <row r="12" spans="4:19" s="14" customFormat="1" ht="24.75" customHeight="1">
      <c r="D12" s="117" t="s">
        <v>91</v>
      </c>
      <c r="E12" s="151">
        <f>+E13+E31+E38+E28</f>
        <v>0</v>
      </c>
      <c r="F12" s="151">
        <f t="shared" ref="F12:P12" si="3">+F13+F31+F38+F28</f>
        <v>0</v>
      </c>
      <c r="G12" s="151">
        <f t="shared" si="3"/>
        <v>0</v>
      </c>
      <c r="H12" s="151">
        <f t="shared" si="3"/>
        <v>0</v>
      </c>
      <c r="I12" s="151">
        <f t="shared" si="3"/>
        <v>0</v>
      </c>
      <c r="J12" s="151">
        <f t="shared" si="3"/>
        <v>0</v>
      </c>
      <c r="K12" s="151">
        <f t="shared" si="3"/>
        <v>0</v>
      </c>
      <c r="L12" s="151">
        <f t="shared" si="3"/>
        <v>0</v>
      </c>
      <c r="M12" s="151">
        <f t="shared" si="3"/>
        <v>0</v>
      </c>
      <c r="N12" s="151">
        <f t="shared" si="3"/>
        <v>0</v>
      </c>
      <c r="O12" s="151">
        <f t="shared" si="3"/>
        <v>0</v>
      </c>
      <c r="P12" s="151">
        <f t="shared" si="3"/>
        <v>0</v>
      </c>
      <c r="Q12" s="151">
        <f t="shared" si="2"/>
        <v>0</v>
      </c>
      <c r="R12" s="70"/>
      <c r="S12" s="70"/>
    </row>
    <row r="13" spans="4:19" s="14" customFormat="1" ht="20.100000000000001" customHeight="1">
      <c r="D13" s="152" t="s">
        <v>92</v>
      </c>
      <c r="E13" s="153">
        <f>+E14+E16+E18+E20+E25+E28</f>
        <v>0</v>
      </c>
      <c r="F13" s="153">
        <f t="shared" ref="F13:N13" si="4">+F14+F16+F18+F20+F25+F28</f>
        <v>0</v>
      </c>
      <c r="G13" s="153">
        <f t="shared" si="4"/>
        <v>0</v>
      </c>
      <c r="H13" s="153">
        <f t="shared" si="4"/>
        <v>0</v>
      </c>
      <c r="I13" s="153">
        <f t="shared" si="4"/>
        <v>0</v>
      </c>
      <c r="J13" s="153">
        <f t="shared" si="4"/>
        <v>0</v>
      </c>
      <c r="K13" s="153">
        <f t="shared" si="4"/>
        <v>0</v>
      </c>
      <c r="L13" s="153">
        <f t="shared" si="4"/>
        <v>0</v>
      </c>
      <c r="M13" s="153">
        <f t="shared" si="4"/>
        <v>0</v>
      </c>
      <c r="N13" s="153">
        <f t="shared" si="4"/>
        <v>0</v>
      </c>
      <c r="O13" s="153">
        <f t="shared" ref="O13:P13" si="5">+O14+O16+O18+O20+O25+O28</f>
        <v>0</v>
      </c>
      <c r="P13" s="153">
        <f t="shared" si="5"/>
        <v>0</v>
      </c>
      <c r="Q13" s="153">
        <f t="shared" si="2"/>
        <v>0</v>
      </c>
      <c r="R13" s="70"/>
      <c r="S13" s="70"/>
    </row>
    <row r="14" spans="4:19" s="14" customFormat="1" ht="25.5" customHeight="1">
      <c r="D14" s="155" t="s">
        <v>14</v>
      </c>
      <c r="E14" s="156">
        <f t="shared" ref="E14:P14" si="6">SUM(E15:E15)</f>
        <v>0</v>
      </c>
      <c r="F14" s="156">
        <f t="shared" si="6"/>
        <v>0</v>
      </c>
      <c r="G14" s="156">
        <f t="shared" si="6"/>
        <v>0</v>
      </c>
      <c r="H14" s="156">
        <f t="shared" si="6"/>
        <v>0</v>
      </c>
      <c r="I14" s="156">
        <f t="shared" si="6"/>
        <v>0</v>
      </c>
      <c r="J14" s="156">
        <f t="shared" si="6"/>
        <v>0</v>
      </c>
      <c r="K14" s="156">
        <f t="shared" si="6"/>
        <v>0</v>
      </c>
      <c r="L14" s="156">
        <f t="shared" si="6"/>
        <v>0</v>
      </c>
      <c r="M14" s="156">
        <f t="shared" si="6"/>
        <v>0</v>
      </c>
      <c r="N14" s="156">
        <f t="shared" si="6"/>
        <v>0</v>
      </c>
      <c r="O14" s="156">
        <f t="shared" si="6"/>
        <v>0</v>
      </c>
      <c r="P14" s="156">
        <f t="shared" si="6"/>
        <v>0</v>
      </c>
      <c r="Q14" s="153">
        <f>SUM(E14:P14)</f>
        <v>0</v>
      </c>
      <c r="R14" s="154"/>
      <c r="S14" s="154"/>
    </row>
    <row r="15" spans="4:19" s="14" customFormat="1" ht="20.100000000000001" customHeight="1">
      <c r="D15" s="155"/>
      <c r="E15" s="157"/>
      <c r="F15" s="157"/>
      <c r="G15" s="157"/>
      <c r="H15" s="157"/>
      <c r="I15" s="157"/>
      <c r="J15" s="157"/>
      <c r="K15" s="157"/>
      <c r="L15" s="157"/>
      <c r="M15" s="157"/>
      <c r="N15" s="157"/>
      <c r="O15" s="157"/>
      <c r="P15" s="157"/>
      <c r="Q15" s="150"/>
      <c r="R15" s="70"/>
      <c r="S15" s="70"/>
    </row>
    <row r="16" spans="4:19" s="14" customFormat="1" ht="20.100000000000001" customHeight="1">
      <c r="D16" s="155" t="s">
        <v>15</v>
      </c>
      <c r="E16" s="156">
        <f t="shared" ref="E16:P16" si="7">SUM(E17:E17)</f>
        <v>0</v>
      </c>
      <c r="F16" s="156">
        <f t="shared" si="7"/>
        <v>0</v>
      </c>
      <c r="G16" s="156">
        <f t="shared" si="7"/>
        <v>0</v>
      </c>
      <c r="H16" s="156">
        <f t="shared" si="7"/>
        <v>0</v>
      </c>
      <c r="I16" s="156">
        <f t="shared" si="7"/>
        <v>0</v>
      </c>
      <c r="J16" s="156">
        <f t="shared" si="7"/>
        <v>0</v>
      </c>
      <c r="K16" s="156">
        <f t="shared" si="7"/>
        <v>0</v>
      </c>
      <c r="L16" s="156">
        <f t="shared" si="7"/>
        <v>0</v>
      </c>
      <c r="M16" s="156">
        <f t="shared" si="7"/>
        <v>0</v>
      </c>
      <c r="N16" s="156">
        <f t="shared" si="7"/>
        <v>0</v>
      </c>
      <c r="O16" s="156">
        <f t="shared" si="7"/>
        <v>0</v>
      </c>
      <c r="P16" s="156">
        <f t="shared" si="7"/>
        <v>0</v>
      </c>
      <c r="Q16" s="150">
        <f>SUM(E16:P16)</f>
        <v>0</v>
      </c>
      <c r="R16" s="70"/>
      <c r="S16" s="70"/>
    </row>
    <row r="17" spans="1:19" s="14" customFormat="1" ht="20.100000000000001" customHeight="1">
      <c r="D17" s="155"/>
      <c r="E17" s="157"/>
      <c r="F17" s="157"/>
      <c r="G17" s="157"/>
      <c r="H17" s="157"/>
      <c r="I17" s="157"/>
      <c r="J17" s="157"/>
      <c r="K17" s="157"/>
      <c r="L17" s="157"/>
      <c r="M17" s="157"/>
      <c r="N17" s="157"/>
      <c r="O17" s="157"/>
      <c r="P17" s="157"/>
      <c r="Q17" s="150"/>
      <c r="R17" s="70"/>
      <c r="S17" s="70"/>
    </row>
    <row r="18" spans="1:19" s="14" customFormat="1" ht="20.100000000000001" customHeight="1">
      <c r="D18" s="158" t="s">
        <v>16</v>
      </c>
      <c r="E18" s="156">
        <f t="shared" ref="E18:P18" si="8">SUM(E19:E19)</f>
        <v>0</v>
      </c>
      <c r="F18" s="156">
        <f t="shared" si="8"/>
        <v>0</v>
      </c>
      <c r="G18" s="156">
        <f t="shared" si="8"/>
        <v>0</v>
      </c>
      <c r="H18" s="156">
        <f t="shared" si="8"/>
        <v>0</v>
      </c>
      <c r="I18" s="156">
        <f t="shared" si="8"/>
        <v>0</v>
      </c>
      <c r="J18" s="156">
        <f t="shared" si="8"/>
        <v>0</v>
      </c>
      <c r="K18" s="156">
        <f t="shared" si="8"/>
        <v>0</v>
      </c>
      <c r="L18" s="156">
        <f t="shared" si="8"/>
        <v>0</v>
      </c>
      <c r="M18" s="156">
        <f t="shared" si="8"/>
        <v>0</v>
      </c>
      <c r="N18" s="156">
        <f t="shared" si="8"/>
        <v>0</v>
      </c>
      <c r="O18" s="156">
        <f t="shared" si="8"/>
        <v>0</v>
      </c>
      <c r="P18" s="156">
        <f t="shared" si="8"/>
        <v>0</v>
      </c>
      <c r="Q18" s="150">
        <f t="shared" ref="Q18:Q44" si="9">SUM(E18:P18)</f>
        <v>0</v>
      </c>
      <c r="R18" s="70"/>
      <c r="S18" s="70"/>
    </row>
    <row r="19" spans="1:19" s="14" customFormat="1" ht="20.100000000000001" customHeight="1">
      <c r="D19" s="158"/>
      <c r="E19" s="157"/>
      <c r="F19" s="157"/>
      <c r="G19" s="157"/>
      <c r="H19" s="157"/>
      <c r="I19" s="157"/>
      <c r="J19" s="157"/>
      <c r="K19" s="157"/>
      <c r="L19" s="157"/>
      <c r="M19" s="157"/>
      <c r="N19" s="157"/>
      <c r="O19" s="157"/>
      <c r="P19" s="157"/>
      <c r="Q19" s="150"/>
      <c r="R19" s="70"/>
      <c r="S19" s="70"/>
    </row>
    <row r="20" spans="1:19" s="14" customFormat="1" ht="20.100000000000001" customHeight="1">
      <c r="D20" s="155" t="s">
        <v>17</v>
      </c>
      <c r="E20" s="156">
        <f>SUM(E21:E24)</f>
        <v>0</v>
      </c>
      <c r="F20" s="156">
        <f t="shared" ref="F20:N20" si="10">SUM(F21:F24)</f>
        <v>0</v>
      </c>
      <c r="G20" s="156">
        <f t="shared" si="10"/>
        <v>0</v>
      </c>
      <c r="H20" s="156">
        <f t="shared" si="10"/>
        <v>0</v>
      </c>
      <c r="I20" s="156">
        <f t="shared" si="10"/>
        <v>0</v>
      </c>
      <c r="J20" s="156">
        <f t="shared" si="10"/>
        <v>0</v>
      </c>
      <c r="K20" s="156">
        <f t="shared" si="10"/>
        <v>0</v>
      </c>
      <c r="L20" s="156">
        <f t="shared" si="10"/>
        <v>0</v>
      </c>
      <c r="M20" s="156">
        <f t="shared" si="10"/>
        <v>0</v>
      </c>
      <c r="N20" s="156">
        <f t="shared" si="10"/>
        <v>0</v>
      </c>
      <c r="O20" s="156">
        <f t="shared" ref="O20:P20" si="11">SUM(O21:O24)</f>
        <v>0</v>
      </c>
      <c r="P20" s="156">
        <f t="shared" si="11"/>
        <v>0</v>
      </c>
      <c r="Q20" s="150">
        <f t="shared" si="9"/>
        <v>0</v>
      </c>
      <c r="R20" s="70"/>
      <c r="S20" s="70"/>
    </row>
    <row r="21" spans="1:19" s="14" customFormat="1" ht="20.100000000000001" customHeight="1">
      <c r="D21" s="159"/>
      <c r="E21" s="157"/>
      <c r="F21" s="157"/>
      <c r="G21" s="157"/>
      <c r="H21" s="157"/>
      <c r="I21" s="157"/>
      <c r="J21" s="157"/>
      <c r="K21" s="157"/>
      <c r="L21" s="157"/>
      <c r="M21" s="157"/>
      <c r="N21" s="157"/>
      <c r="O21" s="157"/>
      <c r="P21" s="157"/>
      <c r="Q21" s="150"/>
      <c r="R21" s="70"/>
      <c r="S21" s="70"/>
    </row>
    <row r="22" spans="1:19" s="14" customFormat="1" ht="20.100000000000001" customHeight="1">
      <c r="D22" s="159"/>
      <c r="E22" s="157"/>
      <c r="F22" s="157"/>
      <c r="G22" s="157"/>
      <c r="H22" s="157"/>
      <c r="I22" s="157"/>
      <c r="J22" s="157"/>
      <c r="K22" s="157"/>
      <c r="L22" s="157"/>
      <c r="M22" s="157"/>
      <c r="N22" s="157"/>
      <c r="O22" s="157"/>
      <c r="P22" s="157"/>
      <c r="Q22" s="150"/>
      <c r="R22" s="70"/>
      <c r="S22" s="70"/>
    </row>
    <row r="23" spans="1:19" s="70" customFormat="1" ht="20.100000000000001" customHeight="1">
      <c r="A23" s="14"/>
      <c r="B23" s="14"/>
      <c r="D23" s="167"/>
      <c r="E23" s="157"/>
      <c r="F23" s="157"/>
      <c r="G23" s="157"/>
      <c r="H23" s="157"/>
      <c r="I23" s="157"/>
      <c r="J23" s="157"/>
      <c r="K23" s="157"/>
      <c r="L23" s="157"/>
      <c r="M23" s="157"/>
      <c r="N23" s="157"/>
      <c r="O23" s="157"/>
      <c r="P23" s="157"/>
      <c r="Q23" s="150"/>
    </row>
    <row r="24" spans="1:19" s="70" customFormat="1" ht="20.100000000000001" customHeight="1">
      <c r="A24" s="14"/>
      <c r="B24" s="14"/>
      <c r="D24" s="168"/>
      <c r="E24" s="157"/>
      <c r="F24" s="157"/>
      <c r="G24" s="157"/>
      <c r="H24" s="157"/>
      <c r="I24" s="157"/>
      <c r="J24" s="157"/>
      <c r="K24" s="157"/>
      <c r="L24" s="157"/>
      <c r="M24" s="157"/>
      <c r="N24" s="157"/>
      <c r="O24" s="157"/>
      <c r="P24" s="157"/>
      <c r="Q24" s="150"/>
    </row>
    <row r="25" spans="1:19" s="70" customFormat="1" ht="20.100000000000001" customHeight="1">
      <c r="A25" s="14"/>
      <c r="B25" s="14"/>
      <c r="D25" s="155" t="s">
        <v>26</v>
      </c>
      <c r="E25" s="157">
        <f t="shared" ref="E25:N25" si="12">+E26+E27</f>
        <v>0</v>
      </c>
      <c r="F25" s="157">
        <f t="shared" si="12"/>
        <v>0</v>
      </c>
      <c r="G25" s="157">
        <f t="shared" si="12"/>
        <v>0</v>
      </c>
      <c r="H25" s="157">
        <f t="shared" si="12"/>
        <v>0</v>
      </c>
      <c r="I25" s="157">
        <f t="shared" si="12"/>
        <v>0</v>
      </c>
      <c r="J25" s="157">
        <f t="shared" si="12"/>
        <v>0</v>
      </c>
      <c r="K25" s="157">
        <f t="shared" si="12"/>
        <v>0</v>
      </c>
      <c r="L25" s="157">
        <f t="shared" si="12"/>
        <v>0</v>
      </c>
      <c r="M25" s="157">
        <f t="shared" si="12"/>
        <v>0</v>
      </c>
      <c r="N25" s="157">
        <f t="shared" si="12"/>
        <v>0</v>
      </c>
      <c r="O25" s="157">
        <f t="shared" ref="O25:P25" si="13">+O26+O27</f>
        <v>0</v>
      </c>
      <c r="P25" s="157">
        <f t="shared" si="13"/>
        <v>0</v>
      </c>
      <c r="Q25" s="150">
        <f t="shared" si="9"/>
        <v>0</v>
      </c>
    </row>
    <row r="26" spans="1:19" s="70" customFormat="1" ht="20.100000000000001" customHeight="1">
      <c r="A26" s="14"/>
      <c r="B26" s="14"/>
      <c r="D26" s="160" t="s">
        <v>107</v>
      </c>
      <c r="E26" s="157"/>
      <c r="F26" s="157"/>
      <c r="G26" s="157"/>
      <c r="H26" s="157"/>
      <c r="I26" s="157"/>
      <c r="J26" s="157"/>
      <c r="K26" s="157"/>
      <c r="L26" s="157"/>
      <c r="M26" s="157"/>
      <c r="N26" s="157"/>
      <c r="O26" s="157"/>
      <c r="P26" s="157"/>
      <c r="Q26" s="150">
        <f t="shared" si="9"/>
        <v>0</v>
      </c>
    </row>
    <row r="27" spans="1:19" s="14" customFormat="1" ht="20.100000000000001" customHeight="1">
      <c r="D27" s="160" t="s">
        <v>106</v>
      </c>
      <c r="E27" s="157"/>
      <c r="F27" s="157"/>
      <c r="G27" s="157"/>
      <c r="H27" s="157"/>
      <c r="I27" s="157"/>
      <c r="J27" s="157"/>
      <c r="K27" s="157"/>
      <c r="L27" s="157"/>
      <c r="M27" s="157"/>
      <c r="N27" s="157"/>
      <c r="O27" s="157"/>
      <c r="P27" s="157"/>
      <c r="Q27" s="150">
        <f t="shared" si="9"/>
        <v>0</v>
      </c>
      <c r="R27" s="70"/>
      <c r="S27" s="70"/>
    </row>
    <row r="28" spans="1:19" s="14" customFormat="1" ht="20.25" customHeight="1">
      <c r="D28" s="155" t="s">
        <v>96</v>
      </c>
      <c r="E28" s="150">
        <f>SUM(E29:E30)</f>
        <v>0</v>
      </c>
      <c r="F28" s="150">
        <f t="shared" ref="F28:N28" si="14">SUM(F29:F30)</f>
        <v>0</v>
      </c>
      <c r="G28" s="150">
        <f t="shared" si="14"/>
        <v>0</v>
      </c>
      <c r="H28" s="150">
        <f t="shared" si="14"/>
        <v>0</v>
      </c>
      <c r="I28" s="150">
        <f t="shared" si="14"/>
        <v>0</v>
      </c>
      <c r="J28" s="150">
        <f t="shared" si="14"/>
        <v>0</v>
      </c>
      <c r="K28" s="150">
        <f t="shared" si="14"/>
        <v>0</v>
      </c>
      <c r="L28" s="150">
        <f t="shared" si="14"/>
        <v>0</v>
      </c>
      <c r="M28" s="150">
        <f t="shared" si="14"/>
        <v>0</v>
      </c>
      <c r="N28" s="150">
        <f t="shared" si="14"/>
        <v>0</v>
      </c>
      <c r="O28" s="150">
        <f t="shared" ref="O28:P28" si="15">SUM(O29:O30)</f>
        <v>0</v>
      </c>
      <c r="P28" s="150">
        <f t="shared" si="15"/>
        <v>0</v>
      </c>
      <c r="Q28" s="150">
        <f t="shared" si="9"/>
        <v>0</v>
      </c>
      <c r="R28" s="70"/>
      <c r="S28" s="70"/>
    </row>
    <row r="29" spans="1:19" s="14" customFormat="1" ht="20.100000000000001" customHeight="1">
      <c r="D29" s="161" t="s">
        <v>61</v>
      </c>
      <c r="E29" s="157">
        <v>0</v>
      </c>
      <c r="F29" s="157">
        <v>0</v>
      </c>
      <c r="G29" s="157">
        <v>0</v>
      </c>
      <c r="H29" s="157">
        <v>0</v>
      </c>
      <c r="I29" s="157">
        <v>0</v>
      </c>
      <c r="J29" s="157">
        <v>0</v>
      </c>
      <c r="K29" s="157">
        <v>0</v>
      </c>
      <c r="L29" s="157">
        <v>0</v>
      </c>
      <c r="M29" s="157">
        <v>0</v>
      </c>
      <c r="N29" s="157">
        <v>0</v>
      </c>
      <c r="O29" s="157">
        <v>0</v>
      </c>
      <c r="P29" s="157">
        <v>0</v>
      </c>
      <c r="Q29" s="150">
        <f t="shared" si="9"/>
        <v>0</v>
      </c>
      <c r="R29" s="70"/>
      <c r="S29" s="70"/>
    </row>
    <row r="30" spans="1:19" s="14" customFormat="1" ht="20.100000000000001" customHeight="1">
      <c r="D30" s="161" t="s">
        <v>62</v>
      </c>
      <c r="E30" s="157">
        <v>0</v>
      </c>
      <c r="F30" s="157">
        <v>0</v>
      </c>
      <c r="G30" s="157">
        <v>0</v>
      </c>
      <c r="H30" s="157">
        <v>0</v>
      </c>
      <c r="I30" s="157">
        <v>0</v>
      </c>
      <c r="J30" s="157">
        <v>0</v>
      </c>
      <c r="K30" s="157">
        <v>0</v>
      </c>
      <c r="L30" s="157">
        <v>0</v>
      </c>
      <c r="M30" s="157">
        <v>0</v>
      </c>
      <c r="N30" s="157">
        <v>0</v>
      </c>
      <c r="O30" s="157">
        <v>0</v>
      </c>
      <c r="P30" s="157">
        <v>0</v>
      </c>
      <c r="Q30" s="150">
        <f>SUM(E30:P30)</f>
        <v>0</v>
      </c>
      <c r="R30" s="70"/>
      <c r="S30" s="70"/>
    </row>
    <row r="31" spans="1:19" s="14" customFormat="1" ht="20.100000000000001" customHeight="1">
      <c r="D31" s="117" t="s">
        <v>108</v>
      </c>
      <c r="E31" s="151">
        <f>+E32+E35</f>
        <v>0</v>
      </c>
      <c r="F31" s="151">
        <f t="shared" ref="F31:N31" si="16">+F32+F35</f>
        <v>0</v>
      </c>
      <c r="G31" s="151">
        <f t="shared" si="16"/>
        <v>0</v>
      </c>
      <c r="H31" s="151">
        <f t="shared" si="16"/>
        <v>0</v>
      </c>
      <c r="I31" s="151">
        <f t="shared" si="16"/>
        <v>0</v>
      </c>
      <c r="J31" s="151">
        <f t="shared" si="16"/>
        <v>0</v>
      </c>
      <c r="K31" s="151">
        <f t="shared" si="16"/>
        <v>0</v>
      </c>
      <c r="L31" s="151">
        <f t="shared" si="16"/>
        <v>0</v>
      </c>
      <c r="M31" s="151">
        <f t="shared" si="16"/>
        <v>0</v>
      </c>
      <c r="N31" s="151">
        <f t="shared" si="16"/>
        <v>0</v>
      </c>
      <c r="O31" s="151">
        <f t="shared" ref="O31:P31" si="17">+O32+O35</f>
        <v>0</v>
      </c>
      <c r="P31" s="151">
        <f t="shared" si="17"/>
        <v>0</v>
      </c>
      <c r="Q31" s="151">
        <f t="shared" si="9"/>
        <v>0</v>
      </c>
      <c r="R31" s="70"/>
      <c r="S31" s="70"/>
    </row>
    <row r="32" spans="1:19" s="14" customFormat="1" ht="20.25" customHeight="1">
      <c r="D32" s="155" t="s">
        <v>18</v>
      </c>
      <c r="E32" s="157">
        <f t="shared" ref="E32:N32" si="18">+E33+E34</f>
        <v>0</v>
      </c>
      <c r="F32" s="157">
        <f t="shared" si="18"/>
        <v>0</v>
      </c>
      <c r="G32" s="157">
        <f t="shared" si="18"/>
        <v>0</v>
      </c>
      <c r="H32" s="157">
        <f t="shared" si="18"/>
        <v>0</v>
      </c>
      <c r="I32" s="157">
        <f t="shared" si="18"/>
        <v>0</v>
      </c>
      <c r="J32" s="157">
        <f t="shared" si="18"/>
        <v>0</v>
      </c>
      <c r="K32" s="157">
        <f t="shared" si="18"/>
        <v>0</v>
      </c>
      <c r="L32" s="157">
        <f t="shared" si="18"/>
        <v>0</v>
      </c>
      <c r="M32" s="157">
        <f t="shared" si="18"/>
        <v>0</v>
      </c>
      <c r="N32" s="157">
        <f t="shared" si="18"/>
        <v>0</v>
      </c>
      <c r="O32" s="157">
        <f t="shared" ref="O32:P32" si="19">+O33+O34</f>
        <v>0</v>
      </c>
      <c r="P32" s="157">
        <f t="shared" si="19"/>
        <v>0</v>
      </c>
      <c r="Q32" s="150">
        <f t="shared" si="9"/>
        <v>0</v>
      </c>
      <c r="R32" s="70"/>
      <c r="S32" s="70"/>
    </row>
    <row r="33" spans="1:19" s="14" customFormat="1" ht="17.25" customHeight="1">
      <c r="D33" s="162" t="s">
        <v>19</v>
      </c>
      <c r="E33" s="163"/>
      <c r="F33" s="163"/>
      <c r="G33" s="163"/>
      <c r="H33" s="163"/>
      <c r="I33" s="163"/>
      <c r="J33" s="163"/>
      <c r="K33" s="163"/>
      <c r="L33" s="163"/>
      <c r="M33" s="163"/>
      <c r="N33" s="163"/>
      <c r="O33" s="163"/>
      <c r="P33" s="163"/>
      <c r="Q33" s="169">
        <f t="shared" si="9"/>
        <v>0</v>
      </c>
      <c r="R33" s="154"/>
      <c r="S33" s="154"/>
    </row>
    <row r="34" spans="1:19" s="14" customFormat="1" ht="20.100000000000001" customHeight="1">
      <c r="D34" s="162" t="s">
        <v>20</v>
      </c>
      <c r="E34" s="163"/>
      <c r="F34" s="163"/>
      <c r="G34" s="163"/>
      <c r="H34" s="163"/>
      <c r="I34" s="163"/>
      <c r="J34" s="163"/>
      <c r="K34" s="163"/>
      <c r="L34" s="163"/>
      <c r="M34" s="163"/>
      <c r="N34" s="163"/>
      <c r="O34" s="163"/>
      <c r="P34" s="163"/>
      <c r="Q34" s="169">
        <f t="shared" si="9"/>
        <v>0</v>
      </c>
      <c r="R34" s="70"/>
      <c r="S34" s="70"/>
    </row>
    <row r="35" spans="1:19" s="70" customFormat="1" ht="15" customHeight="1">
      <c r="A35" s="14"/>
      <c r="B35" s="14"/>
      <c r="D35" s="155" t="s">
        <v>21</v>
      </c>
      <c r="E35" s="157">
        <f t="shared" ref="E35:N35" si="20">+E36+E37</f>
        <v>0</v>
      </c>
      <c r="F35" s="157">
        <f t="shared" si="20"/>
        <v>0</v>
      </c>
      <c r="G35" s="157">
        <f t="shared" si="20"/>
        <v>0</v>
      </c>
      <c r="H35" s="157">
        <f t="shared" si="20"/>
        <v>0</v>
      </c>
      <c r="I35" s="157">
        <f t="shared" si="20"/>
        <v>0</v>
      </c>
      <c r="J35" s="157">
        <f t="shared" si="20"/>
        <v>0</v>
      </c>
      <c r="K35" s="157">
        <f t="shared" si="20"/>
        <v>0</v>
      </c>
      <c r="L35" s="157">
        <f t="shared" si="20"/>
        <v>0</v>
      </c>
      <c r="M35" s="157">
        <f t="shared" si="20"/>
        <v>0</v>
      </c>
      <c r="N35" s="157">
        <f t="shared" si="20"/>
        <v>0</v>
      </c>
      <c r="O35" s="157">
        <f t="shared" ref="O35:P35" si="21">+O36+O37</f>
        <v>0</v>
      </c>
      <c r="P35" s="157">
        <f t="shared" si="21"/>
        <v>0</v>
      </c>
      <c r="Q35" s="150">
        <f t="shared" si="9"/>
        <v>0</v>
      </c>
    </row>
    <row r="36" spans="1:19" s="70" customFormat="1" ht="15" customHeight="1">
      <c r="A36" s="14"/>
      <c r="B36" s="14"/>
      <c r="D36" s="162" t="s">
        <v>19</v>
      </c>
      <c r="E36" s="163"/>
      <c r="F36" s="163"/>
      <c r="G36" s="163"/>
      <c r="H36" s="163"/>
      <c r="I36" s="163"/>
      <c r="J36" s="163"/>
      <c r="K36" s="163"/>
      <c r="L36" s="163"/>
      <c r="M36" s="163"/>
      <c r="N36" s="163"/>
      <c r="O36" s="163"/>
      <c r="P36" s="163"/>
      <c r="Q36" s="169">
        <f t="shared" si="9"/>
        <v>0</v>
      </c>
    </row>
    <row r="37" spans="1:19" s="70" customFormat="1" ht="20.100000000000001" customHeight="1">
      <c r="A37" s="14"/>
      <c r="B37" s="14"/>
      <c r="D37" s="162" t="s">
        <v>22</v>
      </c>
      <c r="E37" s="163"/>
      <c r="F37" s="163"/>
      <c r="G37" s="163"/>
      <c r="H37" s="163"/>
      <c r="I37" s="163"/>
      <c r="J37" s="163"/>
      <c r="K37" s="163"/>
      <c r="L37" s="163"/>
      <c r="M37" s="163"/>
      <c r="N37" s="163"/>
      <c r="O37" s="163"/>
      <c r="P37" s="163"/>
      <c r="Q37" s="169">
        <f t="shared" si="9"/>
        <v>0</v>
      </c>
    </row>
    <row r="38" spans="1:19" s="70" customFormat="1" ht="15" customHeight="1">
      <c r="A38" s="14"/>
      <c r="B38" s="14"/>
      <c r="D38" s="117" t="s">
        <v>93</v>
      </c>
      <c r="E38" s="151">
        <f t="shared" ref="E38:N38" si="22">+E39+E40</f>
        <v>0</v>
      </c>
      <c r="F38" s="151">
        <f t="shared" si="22"/>
        <v>0</v>
      </c>
      <c r="G38" s="151">
        <f t="shared" si="22"/>
        <v>0</v>
      </c>
      <c r="H38" s="151">
        <f t="shared" si="22"/>
        <v>0</v>
      </c>
      <c r="I38" s="151">
        <f t="shared" si="22"/>
        <v>0</v>
      </c>
      <c r="J38" s="151">
        <f t="shared" si="22"/>
        <v>0</v>
      </c>
      <c r="K38" s="151">
        <f t="shared" si="22"/>
        <v>0</v>
      </c>
      <c r="L38" s="151">
        <f t="shared" si="22"/>
        <v>0</v>
      </c>
      <c r="M38" s="151">
        <f t="shared" si="22"/>
        <v>0</v>
      </c>
      <c r="N38" s="151">
        <f t="shared" si="22"/>
        <v>0</v>
      </c>
      <c r="O38" s="151">
        <f t="shared" ref="O38:P38" si="23">+O39+O40</f>
        <v>0</v>
      </c>
      <c r="P38" s="151">
        <f t="shared" si="23"/>
        <v>0</v>
      </c>
      <c r="Q38" s="151">
        <f t="shared" si="9"/>
        <v>0</v>
      </c>
    </row>
    <row r="39" spans="1:19" s="70" customFormat="1" ht="15" customHeight="1">
      <c r="A39" s="14"/>
      <c r="B39" s="14"/>
      <c r="D39" s="164" t="s">
        <v>18</v>
      </c>
      <c r="E39" s="157"/>
      <c r="F39" s="157"/>
      <c r="G39" s="157"/>
      <c r="H39" s="157"/>
      <c r="I39" s="157"/>
      <c r="J39" s="157"/>
      <c r="K39" s="157"/>
      <c r="L39" s="157"/>
      <c r="M39" s="157"/>
      <c r="N39" s="157"/>
      <c r="O39" s="157"/>
      <c r="P39" s="157"/>
      <c r="Q39" s="150">
        <f t="shared" si="9"/>
        <v>0</v>
      </c>
    </row>
    <row r="40" spans="1:19" s="14" customFormat="1" ht="18" customHeight="1">
      <c r="D40" s="164" t="s">
        <v>21</v>
      </c>
      <c r="E40" s="157"/>
      <c r="F40" s="157"/>
      <c r="G40" s="157"/>
      <c r="H40" s="157"/>
      <c r="I40" s="157"/>
      <c r="J40" s="157"/>
      <c r="K40" s="157"/>
      <c r="L40" s="157"/>
      <c r="M40" s="157"/>
      <c r="N40" s="157"/>
      <c r="O40" s="157"/>
      <c r="P40" s="157"/>
      <c r="Q40" s="150">
        <f t="shared" si="9"/>
        <v>0</v>
      </c>
      <c r="R40" s="154"/>
      <c r="S40" s="154"/>
    </row>
    <row r="41" spans="1:19" s="14" customFormat="1" ht="20.100000000000001" customHeight="1">
      <c r="D41" s="117" t="s">
        <v>94</v>
      </c>
      <c r="E41" s="151">
        <f t="shared" ref="E41:N41" si="24">+E42+E28</f>
        <v>0</v>
      </c>
      <c r="F41" s="151">
        <f t="shared" si="24"/>
        <v>0</v>
      </c>
      <c r="G41" s="151">
        <f t="shared" si="24"/>
        <v>0</v>
      </c>
      <c r="H41" s="151">
        <f t="shared" si="24"/>
        <v>0</v>
      </c>
      <c r="I41" s="151">
        <f t="shared" si="24"/>
        <v>0</v>
      </c>
      <c r="J41" s="151">
        <f t="shared" si="24"/>
        <v>0</v>
      </c>
      <c r="K41" s="151">
        <f t="shared" si="24"/>
        <v>0</v>
      </c>
      <c r="L41" s="151">
        <f t="shared" si="24"/>
        <v>0</v>
      </c>
      <c r="M41" s="151">
        <f t="shared" si="24"/>
        <v>0</v>
      </c>
      <c r="N41" s="151">
        <f t="shared" si="24"/>
        <v>0</v>
      </c>
      <c r="O41" s="151">
        <f t="shared" ref="O41" si="25">+O42+O28</f>
        <v>0</v>
      </c>
      <c r="P41" s="151">
        <f>+P42+P28</f>
        <v>0</v>
      </c>
      <c r="Q41" s="151">
        <f t="shared" si="9"/>
        <v>0</v>
      </c>
      <c r="R41" s="70"/>
      <c r="S41" s="70"/>
    </row>
    <row r="42" spans="1:19" s="14" customFormat="1" ht="20.100000000000001" customHeight="1">
      <c r="D42" s="152" t="s">
        <v>95</v>
      </c>
      <c r="E42" s="150">
        <f t="shared" ref="E42:N42" si="26">+E43-E44</f>
        <v>0</v>
      </c>
      <c r="F42" s="150">
        <f t="shared" si="26"/>
        <v>0</v>
      </c>
      <c r="G42" s="150">
        <f t="shared" si="26"/>
        <v>0</v>
      </c>
      <c r="H42" s="150">
        <f t="shared" si="26"/>
        <v>0</v>
      </c>
      <c r="I42" s="150">
        <f t="shared" si="26"/>
        <v>0</v>
      </c>
      <c r="J42" s="150">
        <f t="shared" si="26"/>
        <v>0</v>
      </c>
      <c r="K42" s="150">
        <f t="shared" si="26"/>
        <v>0</v>
      </c>
      <c r="L42" s="150">
        <f t="shared" si="26"/>
        <v>0</v>
      </c>
      <c r="M42" s="150">
        <f t="shared" si="26"/>
        <v>0</v>
      </c>
      <c r="N42" s="150">
        <f t="shared" si="26"/>
        <v>0</v>
      </c>
      <c r="O42" s="150">
        <f t="shared" ref="O42" si="27">+O43-O44</f>
        <v>0</v>
      </c>
      <c r="P42" s="150">
        <f>+P43-P44</f>
        <v>0</v>
      </c>
      <c r="Q42" s="150">
        <f t="shared" si="9"/>
        <v>0</v>
      </c>
      <c r="R42" s="70"/>
      <c r="S42" s="70"/>
    </row>
    <row r="43" spans="1:19" s="14" customFormat="1" ht="23.45" customHeight="1">
      <c r="D43" s="164" t="s">
        <v>24</v>
      </c>
      <c r="E43" s="157">
        <v>0</v>
      </c>
      <c r="F43" s="157">
        <v>0</v>
      </c>
      <c r="G43" s="157">
        <v>0</v>
      </c>
      <c r="H43" s="157">
        <v>0</v>
      </c>
      <c r="I43" s="157">
        <v>0</v>
      </c>
      <c r="J43" s="157">
        <v>0</v>
      </c>
      <c r="K43" s="157">
        <v>0</v>
      </c>
      <c r="L43" s="157">
        <v>0</v>
      </c>
      <c r="M43" s="157">
        <v>0</v>
      </c>
      <c r="N43" s="157">
        <v>0</v>
      </c>
      <c r="O43" s="157">
        <v>0</v>
      </c>
      <c r="P43" s="157">
        <v>0</v>
      </c>
      <c r="Q43" s="150">
        <f t="shared" si="9"/>
        <v>0</v>
      </c>
      <c r="R43" s="70"/>
      <c r="S43" s="70"/>
    </row>
    <row r="44" spans="1:19" s="14" customFormat="1" ht="21.75" customHeight="1">
      <c r="D44" s="164" t="s">
        <v>25</v>
      </c>
      <c r="E44" s="157">
        <v>0</v>
      </c>
      <c r="F44" s="157">
        <v>0</v>
      </c>
      <c r="G44" s="157">
        <v>0</v>
      </c>
      <c r="H44" s="157">
        <v>0</v>
      </c>
      <c r="I44" s="157">
        <v>0</v>
      </c>
      <c r="J44" s="157">
        <v>0</v>
      </c>
      <c r="K44" s="157">
        <v>0</v>
      </c>
      <c r="L44" s="157">
        <v>0</v>
      </c>
      <c r="M44" s="157">
        <v>0</v>
      </c>
      <c r="N44" s="157">
        <v>0</v>
      </c>
      <c r="O44" s="157">
        <v>0</v>
      </c>
      <c r="P44" s="157">
        <v>0</v>
      </c>
      <c r="Q44" s="150">
        <f t="shared" si="9"/>
        <v>0</v>
      </c>
      <c r="R44" s="154"/>
      <c r="S44" s="154"/>
    </row>
    <row r="45" spans="1:19" s="14" customFormat="1" ht="20.100000000000001" customHeight="1">
      <c r="R45" s="70"/>
      <c r="S45" s="70"/>
    </row>
    <row r="46" spans="1:19" s="14" customFormat="1" ht="14.25"/>
    <row r="47" spans="1:19" s="14" customFormat="1" ht="14.25"/>
    <row r="48" spans="1:19" s="14" customFormat="1" ht="15" thickBot="1">
      <c r="D48" s="165"/>
      <c r="E48" s="166"/>
      <c r="F48" s="166"/>
      <c r="G48" s="166"/>
      <c r="H48" s="166"/>
      <c r="I48" s="166"/>
      <c r="J48" s="166"/>
      <c r="K48" s="166"/>
      <c r="L48" s="166"/>
      <c r="M48" s="166"/>
      <c r="N48" s="166"/>
      <c r="O48" s="166"/>
      <c r="P48" s="166"/>
      <c r="Q48" s="166"/>
    </row>
    <row r="49" spans="4:19" ht="20.100000000000001" customHeight="1" thickTop="1">
      <c r="D49" s="8" t="s">
        <v>43</v>
      </c>
      <c r="E49" s="114"/>
      <c r="F49" s="114"/>
      <c r="G49" s="114"/>
      <c r="H49" s="114"/>
      <c r="I49" s="114"/>
      <c r="J49" s="114"/>
      <c r="K49" s="114"/>
      <c r="L49" s="114"/>
      <c r="M49" s="114"/>
      <c r="N49" s="114"/>
      <c r="O49" s="114"/>
      <c r="P49" s="114"/>
      <c r="Q49" s="114"/>
      <c r="R49" s="113"/>
      <c r="S49" s="112"/>
    </row>
    <row r="50" spans="4:19">
      <c r="D50" s="8" t="s">
        <v>44</v>
      </c>
      <c r="E50" s="114"/>
      <c r="F50" s="114"/>
      <c r="G50" s="114"/>
      <c r="H50" s="114"/>
      <c r="I50" s="114"/>
      <c r="J50" s="114"/>
      <c r="K50" s="114"/>
      <c r="L50" s="114"/>
      <c r="M50" s="114"/>
      <c r="N50" s="114"/>
      <c r="O50" s="114"/>
      <c r="P50" s="114"/>
      <c r="Q50" s="114"/>
      <c r="R50" s="113"/>
      <c r="S50" s="112"/>
    </row>
    <row r="51" spans="4:19">
      <c r="E51" s="114"/>
      <c r="F51" s="114"/>
      <c r="G51" s="114"/>
      <c r="H51" s="114"/>
      <c r="I51" s="114"/>
      <c r="J51" s="114"/>
      <c r="K51" s="114"/>
      <c r="L51" s="114"/>
      <c r="M51" s="114"/>
      <c r="N51" s="114"/>
      <c r="O51" s="114"/>
      <c r="P51" s="114"/>
      <c r="Q51" s="114"/>
    </row>
    <row r="52" spans="4:19">
      <c r="E52" s="114"/>
      <c r="F52" s="114"/>
      <c r="G52" s="114"/>
      <c r="H52" s="114"/>
      <c r="I52" s="114"/>
      <c r="J52" s="114"/>
      <c r="K52" s="114"/>
      <c r="L52" s="114"/>
      <c r="M52" s="114"/>
      <c r="N52" s="114"/>
      <c r="O52" s="114"/>
      <c r="P52" s="114"/>
      <c r="Q52" s="114"/>
    </row>
    <row r="53" spans="4:19" ht="14.25">
      <c r="D53" s="14" t="s">
        <v>97</v>
      </c>
      <c r="E53" s="115"/>
      <c r="F53" s="115"/>
      <c r="G53" s="115"/>
      <c r="H53" s="115" t="s">
        <v>103</v>
      </c>
      <c r="I53" s="115"/>
      <c r="J53" s="115"/>
      <c r="K53" s="115"/>
      <c r="L53" s="115"/>
      <c r="M53" s="115"/>
      <c r="N53" s="115" t="s">
        <v>104</v>
      </c>
      <c r="O53" s="115"/>
      <c r="P53" s="115"/>
      <c r="Q53" s="115"/>
    </row>
    <row r="54" spans="4:19" ht="14.25">
      <c r="D54" s="14" t="s">
        <v>129</v>
      </c>
      <c r="E54" s="115"/>
      <c r="F54" s="115"/>
      <c r="G54" s="115"/>
      <c r="H54" s="115" t="s">
        <v>98</v>
      </c>
      <c r="I54" s="115"/>
      <c r="J54" s="115"/>
      <c r="K54" s="115"/>
      <c r="L54" s="115"/>
      <c r="M54" s="115"/>
      <c r="N54" s="115" t="s">
        <v>98</v>
      </c>
      <c r="O54" s="115"/>
      <c r="P54" s="115"/>
      <c r="Q54" s="14"/>
      <c r="R54" s="116"/>
      <c r="S54" s="114"/>
    </row>
    <row r="55" spans="4:19" ht="14.25">
      <c r="D55" s="14" t="s">
        <v>99</v>
      </c>
      <c r="E55" s="115"/>
      <c r="F55" s="115"/>
      <c r="G55" s="115"/>
      <c r="H55" s="115" t="s">
        <v>99</v>
      </c>
      <c r="I55" s="115"/>
      <c r="J55" s="115"/>
      <c r="K55" s="115"/>
      <c r="L55" s="115"/>
      <c r="M55" s="115"/>
      <c r="N55" s="115" t="s">
        <v>99</v>
      </c>
      <c r="O55" s="115"/>
      <c r="P55" s="115"/>
      <c r="Q55" s="115"/>
      <c r="R55" s="114"/>
      <c r="S55" s="114"/>
    </row>
    <row r="56" spans="4:19">
      <c r="E56" s="114"/>
      <c r="F56" s="114"/>
      <c r="G56" s="114"/>
      <c r="H56" s="114"/>
      <c r="I56" s="114"/>
      <c r="J56" s="114"/>
      <c r="K56" s="114"/>
      <c r="L56" s="114"/>
      <c r="M56" s="114"/>
      <c r="N56" s="114"/>
      <c r="O56" s="114"/>
      <c r="P56" s="114"/>
      <c r="Q56" s="114"/>
      <c r="R56" s="114"/>
      <c r="S56" s="114"/>
    </row>
    <row r="57" spans="4:19">
      <c r="E57" s="114"/>
      <c r="F57" s="114"/>
      <c r="G57" s="114"/>
      <c r="H57" s="114"/>
      <c r="I57" s="114"/>
      <c r="J57" s="114"/>
      <c r="K57" s="114"/>
      <c r="L57" s="114"/>
      <c r="M57" s="114"/>
      <c r="N57" s="114"/>
      <c r="O57" s="114"/>
      <c r="P57" s="114"/>
      <c r="Q57" s="114"/>
      <c r="R57" s="114"/>
      <c r="S57" s="114"/>
    </row>
    <row r="58" spans="4:19">
      <c r="E58" s="114"/>
      <c r="F58" s="114"/>
      <c r="G58" s="114"/>
      <c r="H58" s="114"/>
      <c r="I58" s="114"/>
      <c r="J58" s="114"/>
      <c r="K58" s="114"/>
      <c r="L58" s="114"/>
      <c r="M58" s="114"/>
      <c r="N58" s="114"/>
      <c r="O58" s="114"/>
      <c r="P58" s="114"/>
      <c r="Q58" s="114"/>
      <c r="R58" s="114"/>
      <c r="S58" s="114"/>
    </row>
    <row r="59" spans="4:19">
      <c r="E59" s="114"/>
      <c r="F59" s="114"/>
      <c r="G59" s="114"/>
      <c r="H59" s="114"/>
      <c r="I59" s="114"/>
      <c r="J59" s="114"/>
      <c r="K59" s="114"/>
      <c r="L59" s="114"/>
      <c r="M59" s="114"/>
      <c r="N59" s="114"/>
      <c r="O59" s="114"/>
      <c r="P59" s="114"/>
      <c r="Q59" s="114"/>
      <c r="R59" s="114"/>
      <c r="S59" s="114"/>
    </row>
    <row r="60" spans="4:19">
      <c r="E60" s="114"/>
      <c r="F60" s="114"/>
      <c r="G60" s="114"/>
      <c r="H60" s="114"/>
      <c r="I60" s="114"/>
      <c r="J60" s="114"/>
      <c r="K60" s="114"/>
      <c r="L60" s="114"/>
      <c r="M60" s="114"/>
      <c r="N60" s="114"/>
      <c r="O60" s="114"/>
      <c r="P60" s="114"/>
      <c r="Q60" s="114"/>
    </row>
    <row r="61" spans="4:19">
      <c r="E61" s="114"/>
      <c r="F61" s="114"/>
      <c r="G61" s="114"/>
      <c r="H61" s="114"/>
      <c r="I61" s="114"/>
      <c r="J61" s="114"/>
      <c r="K61" s="114"/>
      <c r="L61" s="114"/>
      <c r="M61" s="114"/>
      <c r="N61" s="114"/>
      <c r="O61" s="114"/>
      <c r="P61" s="114"/>
      <c r="Q61" s="114"/>
    </row>
    <row r="62" spans="4:19">
      <c r="E62" s="114"/>
      <c r="F62" s="114"/>
      <c r="G62" s="114"/>
      <c r="H62" s="114"/>
      <c r="I62" s="114"/>
      <c r="J62" s="114"/>
      <c r="K62" s="114"/>
      <c r="L62" s="114"/>
      <c r="M62" s="114"/>
      <c r="N62" s="114"/>
      <c r="O62" s="114"/>
      <c r="P62" s="114"/>
      <c r="Q62" s="114"/>
    </row>
    <row r="63" spans="4:19">
      <c r="E63" s="114"/>
      <c r="F63" s="114"/>
      <c r="G63" s="114"/>
      <c r="H63" s="114"/>
      <c r="I63" s="114"/>
      <c r="J63" s="114"/>
      <c r="K63" s="114"/>
      <c r="L63" s="114"/>
      <c r="M63" s="114"/>
      <c r="N63" s="114"/>
      <c r="O63" s="114"/>
      <c r="P63" s="114"/>
      <c r="Q63" s="114"/>
    </row>
    <row r="64" spans="4:19">
      <c r="E64" s="114"/>
      <c r="F64" s="114"/>
      <c r="G64" s="114"/>
      <c r="H64" s="114"/>
      <c r="I64" s="114"/>
      <c r="J64" s="114"/>
      <c r="K64" s="114"/>
      <c r="L64" s="114"/>
      <c r="M64" s="114"/>
      <c r="N64" s="114"/>
      <c r="O64" s="114"/>
      <c r="P64" s="114"/>
      <c r="Q64" s="114"/>
    </row>
    <row r="65" spans="5:17">
      <c r="E65" s="114"/>
      <c r="F65" s="114"/>
      <c r="G65" s="114"/>
      <c r="H65" s="114"/>
      <c r="I65" s="114"/>
      <c r="J65" s="114"/>
      <c r="K65" s="114"/>
      <c r="L65" s="114"/>
      <c r="M65" s="114"/>
      <c r="N65" s="114"/>
      <c r="O65" s="114"/>
      <c r="P65" s="114"/>
      <c r="Q65" s="114"/>
    </row>
    <row r="66" spans="5:17">
      <c r="E66" s="114"/>
      <c r="F66" s="114"/>
      <c r="G66" s="114"/>
      <c r="H66" s="114"/>
      <c r="I66" s="114"/>
      <c r="J66" s="114"/>
      <c r="K66" s="114"/>
      <c r="L66" s="114"/>
      <c r="M66" s="114"/>
      <c r="N66" s="114"/>
      <c r="O66" s="114"/>
      <c r="P66" s="114"/>
      <c r="Q66" s="114"/>
    </row>
    <row r="67" spans="5:17">
      <c r="E67" s="114"/>
      <c r="F67" s="114"/>
      <c r="G67" s="114"/>
      <c r="H67" s="114"/>
      <c r="I67" s="114"/>
      <c r="J67" s="114"/>
      <c r="K67" s="114"/>
      <c r="L67" s="114"/>
      <c r="M67" s="114"/>
      <c r="N67" s="114"/>
      <c r="O67" s="114"/>
      <c r="P67" s="114"/>
      <c r="Q67" s="114"/>
    </row>
    <row r="68" spans="5:17">
      <c r="E68" s="114"/>
      <c r="F68" s="114"/>
      <c r="G68" s="114"/>
      <c r="H68" s="114"/>
      <c r="I68" s="114"/>
      <c r="J68" s="114"/>
      <c r="K68" s="114"/>
      <c r="L68" s="114"/>
      <c r="M68" s="114"/>
      <c r="N68" s="114"/>
      <c r="O68" s="114"/>
      <c r="P68" s="114"/>
      <c r="Q68" s="114"/>
    </row>
    <row r="69" spans="5:17">
      <c r="E69" s="114"/>
      <c r="F69" s="114"/>
      <c r="G69" s="114"/>
      <c r="H69" s="114"/>
      <c r="I69" s="114"/>
      <c r="J69" s="114"/>
      <c r="K69" s="114"/>
      <c r="L69" s="114"/>
      <c r="M69" s="114"/>
      <c r="N69" s="114"/>
      <c r="O69" s="114"/>
      <c r="P69" s="114"/>
      <c r="Q69" s="114"/>
    </row>
    <row r="70" spans="5:17">
      <c r="E70" s="114"/>
      <c r="F70" s="114"/>
      <c r="G70" s="114"/>
      <c r="H70" s="114"/>
      <c r="I70" s="114"/>
      <c r="J70" s="114"/>
      <c r="K70" s="114"/>
      <c r="L70" s="114"/>
      <c r="M70" s="114"/>
      <c r="N70" s="114"/>
      <c r="O70" s="114"/>
      <c r="P70" s="114"/>
      <c r="Q70" s="114"/>
    </row>
    <row r="71" spans="5:17">
      <c r="E71" s="114"/>
      <c r="F71" s="114"/>
      <c r="G71" s="114"/>
      <c r="H71" s="114"/>
      <c r="I71" s="114"/>
      <c r="J71" s="114"/>
      <c r="K71" s="114"/>
      <c r="L71" s="114"/>
      <c r="M71" s="114"/>
      <c r="N71" s="114"/>
      <c r="O71" s="114"/>
      <c r="P71" s="114"/>
      <c r="Q71" s="114"/>
    </row>
    <row r="72" spans="5:17">
      <c r="E72" s="114"/>
      <c r="F72" s="114"/>
      <c r="G72" s="114"/>
      <c r="H72" s="114"/>
      <c r="I72" s="114"/>
      <c r="J72" s="114"/>
      <c r="K72" s="114"/>
      <c r="L72" s="114"/>
      <c r="M72" s="114"/>
      <c r="N72" s="114"/>
      <c r="O72" s="114"/>
      <c r="P72" s="114"/>
      <c r="Q72" s="114"/>
    </row>
    <row r="73" spans="5:17">
      <c r="E73" s="114"/>
      <c r="F73" s="114"/>
      <c r="G73" s="114"/>
      <c r="H73" s="114"/>
      <c r="I73" s="114"/>
      <c r="J73" s="114"/>
      <c r="K73" s="114"/>
      <c r="L73" s="114"/>
      <c r="M73" s="114"/>
      <c r="N73" s="114"/>
      <c r="O73" s="114"/>
      <c r="P73" s="114"/>
      <c r="Q73" s="114"/>
    </row>
    <row r="74" spans="5:17">
      <c r="E74" s="114"/>
      <c r="F74" s="114"/>
      <c r="G74" s="114"/>
      <c r="H74" s="114"/>
      <c r="I74" s="114"/>
      <c r="J74" s="114"/>
      <c r="K74" s="114"/>
      <c r="L74" s="114"/>
      <c r="M74" s="114"/>
      <c r="N74" s="114"/>
      <c r="O74" s="114"/>
      <c r="P74" s="114"/>
      <c r="Q74" s="114"/>
    </row>
    <row r="75" spans="5:17">
      <c r="E75" s="114"/>
      <c r="F75" s="114"/>
      <c r="G75" s="114"/>
      <c r="H75" s="114"/>
      <c r="I75" s="114"/>
      <c r="J75" s="114"/>
      <c r="K75" s="114"/>
      <c r="L75" s="114"/>
      <c r="M75" s="114"/>
      <c r="N75" s="114"/>
      <c r="O75" s="114"/>
      <c r="P75" s="114"/>
      <c r="Q75" s="114"/>
    </row>
    <row r="76" spans="5:17">
      <c r="E76" s="114"/>
      <c r="F76" s="114"/>
      <c r="G76" s="114"/>
      <c r="H76" s="114"/>
      <c r="I76" s="114"/>
      <c r="J76" s="114"/>
      <c r="K76" s="114"/>
      <c r="L76" s="114"/>
      <c r="M76" s="114"/>
      <c r="N76" s="114"/>
      <c r="O76" s="114"/>
      <c r="P76" s="114"/>
      <c r="Q76" s="114"/>
    </row>
    <row r="77" spans="5:17">
      <c r="E77" s="114"/>
      <c r="F77" s="114"/>
      <c r="G77" s="114"/>
      <c r="H77" s="114"/>
      <c r="I77" s="114"/>
      <c r="J77" s="114"/>
      <c r="K77" s="114"/>
      <c r="L77" s="114"/>
      <c r="M77" s="114"/>
      <c r="N77" s="114"/>
      <c r="O77" s="114"/>
      <c r="P77" s="114"/>
      <c r="Q77" s="114"/>
    </row>
    <row r="78" spans="5:17">
      <c r="E78" s="114"/>
      <c r="F78" s="114"/>
      <c r="G78" s="114"/>
      <c r="H78" s="114"/>
      <c r="I78" s="114"/>
      <c r="J78" s="114"/>
      <c r="K78" s="114"/>
      <c r="L78" s="114"/>
      <c r="M78" s="114"/>
      <c r="N78" s="114"/>
      <c r="O78" s="114"/>
      <c r="P78" s="114"/>
      <c r="Q78" s="114"/>
    </row>
    <row r="79" spans="5:17">
      <c r="E79" s="114"/>
      <c r="F79" s="114"/>
      <c r="G79" s="114"/>
      <c r="H79" s="114"/>
      <c r="I79" s="114"/>
      <c r="J79" s="114"/>
      <c r="K79" s="114"/>
      <c r="L79" s="114"/>
      <c r="M79" s="114"/>
      <c r="N79" s="114"/>
      <c r="O79" s="114"/>
      <c r="P79" s="114"/>
      <c r="Q79" s="114"/>
    </row>
    <row r="80" spans="5:17">
      <c r="E80" s="114"/>
      <c r="F80" s="114"/>
      <c r="G80" s="114"/>
      <c r="H80" s="114"/>
      <c r="I80" s="114"/>
      <c r="J80" s="114"/>
      <c r="K80" s="114"/>
      <c r="L80" s="114"/>
      <c r="M80" s="114"/>
      <c r="N80" s="114"/>
      <c r="O80" s="114"/>
      <c r="P80" s="114"/>
      <c r="Q80" s="114"/>
    </row>
    <row r="81" spans="5:17">
      <c r="E81" s="114"/>
      <c r="F81" s="114"/>
      <c r="G81" s="114"/>
      <c r="H81" s="114"/>
      <c r="I81" s="114"/>
      <c r="J81" s="114"/>
      <c r="K81" s="114"/>
      <c r="L81" s="114"/>
      <c r="M81" s="114"/>
      <c r="N81" s="114"/>
      <c r="O81" s="114"/>
      <c r="P81" s="114"/>
      <c r="Q81" s="114"/>
    </row>
    <row r="82" spans="5:17">
      <c r="E82" s="114"/>
      <c r="F82" s="114"/>
      <c r="G82" s="114"/>
      <c r="H82" s="114"/>
      <c r="I82" s="114"/>
      <c r="J82" s="114"/>
      <c r="K82" s="114"/>
      <c r="L82" s="114"/>
      <c r="M82" s="114"/>
      <c r="N82" s="114"/>
      <c r="O82" s="114"/>
      <c r="P82" s="114"/>
      <c r="Q82" s="114"/>
    </row>
    <row r="83" spans="5:17">
      <c r="E83" s="114"/>
      <c r="F83" s="114"/>
      <c r="G83" s="114"/>
      <c r="H83" s="114"/>
      <c r="I83" s="114"/>
      <c r="J83" s="114"/>
      <c r="K83" s="114"/>
      <c r="L83" s="114"/>
      <c r="M83" s="114"/>
      <c r="N83" s="114"/>
      <c r="O83" s="114"/>
      <c r="P83" s="114"/>
      <c r="Q83" s="114"/>
    </row>
    <row r="84" spans="5:17">
      <c r="E84" s="114"/>
      <c r="F84" s="114"/>
      <c r="G84" s="114"/>
      <c r="H84" s="114"/>
      <c r="I84" s="114"/>
      <c r="J84" s="114"/>
      <c r="K84" s="114"/>
      <c r="L84" s="114"/>
      <c r="M84" s="114"/>
      <c r="N84" s="114"/>
      <c r="O84" s="114"/>
      <c r="P84" s="114"/>
      <c r="Q84" s="114"/>
    </row>
    <row r="85" spans="5:17">
      <c r="E85" s="114"/>
      <c r="F85" s="114"/>
      <c r="G85" s="114"/>
      <c r="H85" s="114"/>
      <c r="I85" s="114"/>
      <c r="J85" s="114"/>
      <c r="K85" s="114"/>
      <c r="L85" s="114"/>
      <c r="M85" s="114"/>
      <c r="N85" s="114"/>
      <c r="O85" s="114"/>
      <c r="P85" s="114"/>
      <c r="Q85" s="114"/>
    </row>
    <row r="86" spans="5:17">
      <c r="E86" s="114"/>
      <c r="F86" s="114"/>
      <c r="G86" s="114"/>
      <c r="H86" s="114"/>
      <c r="I86" s="114"/>
      <c r="J86" s="114"/>
      <c r="K86" s="114"/>
      <c r="L86" s="114"/>
      <c r="M86" s="114"/>
      <c r="N86" s="114"/>
      <c r="O86" s="114"/>
      <c r="P86" s="114"/>
      <c r="Q86" s="114"/>
    </row>
    <row r="87" spans="5:17">
      <c r="E87" s="114"/>
      <c r="F87" s="114"/>
      <c r="G87" s="114"/>
      <c r="H87" s="114"/>
      <c r="I87" s="114"/>
      <c r="J87" s="114"/>
      <c r="K87" s="114"/>
      <c r="L87" s="114"/>
      <c r="M87" s="114"/>
      <c r="N87" s="114"/>
      <c r="O87" s="114"/>
      <c r="P87" s="114"/>
      <c r="Q87" s="114"/>
    </row>
    <row r="88" spans="5:17">
      <c r="E88" s="114"/>
      <c r="F88" s="114"/>
      <c r="G88" s="114"/>
      <c r="H88" s="114"/>
      <c r="I88" s="114"/>
      <c r="J88" s="114"/>
      <c r="K88" s="114"/>
      <c r="L88" s="114"/>
      <c r="M88" s="114"/>
      <c r="N88" s="114"/>
      <c r="O88" s="114"/>
      <c r="P88" s="114"/>
      <c r="Q88" s="114"/>
    </row>
    <row r="89" spans="5:17">
      <c r="E89" s="114"/>
      <c r="F89" s="114"/>
      <c r="G89" s="114"/>
      <c r="H89" s="114"/>
      <c r="I89" s="114"/>
      <c r="J89" s="114"/>
      <c r="K89" s="114"/>
      <c r="L89" s="114"/>
      <c r="M89" s="114"/>
      <c r="N89" s="114"/>
      <c r="O89" s="114"/>
      <c r="P89" s="114"/>
      <c r="Q89" s="114"/>
    </row>
    <row r="90" spans="5:17">
      <c r="E90" s="114"/>
      <c r="F90" s="114"/>
      <c r="G90" s="114"/>
      <c r="H90" s="114"/>
      <c r="I90" s="114"/>
      <c r="J90" s="114"/>
      <c r="K90" s="114"/>
      <c r="L90" s="114"/>
      <c r="M90" s="114"/>
      <c r="N90" s="114"/>
      <c r="O90" s="114"/>
      <c r="P90" s="114"/>
      <c r="Q90" s="114"/>
    </row>
    <row r="91" spans="5:17">
      <c r="E91" s="114"/>
      <c r="F91" s="114"/>
      <c r="G91" s="114"/>
      <c r="H91" s="114"/>
      <c r="I91" s="114"/>
      <c r="J91" s="114"/>
      <c r="K91" s="114"/>
      <c r="L91" s="114"/>
      <c r="M91" s="114"/>
      <c r="N91" s="114"/>
      <c r="O91" s="114"/>
      <c r="P91" s="114"/>
      <c r="Q91" s="114"/>
    </row>
    <row r="92" spans="5:17">
      <c r="E92" s="114"/>
      <c r="F92" s="114"/>
      <c r="G92" s="114"/>
      <c r="H92" s="114"/>
      <c r="I92" s="114"/>
      <c r="J92" s="114"/>
      <c r="K92" s="114"/>
      <c r="L92" s="114"/>
      <c r="M92" s="114"/>
      <c r="N92" s="114"/>
      <c r="O92" s="114"/>
      <c r="P92" s="114"/>
      <c r="Q92" s="114"/>
    </row>
    <row r="93" spans="5:17">
      <c r="E93" s="114"/>
      <c r="F93" s="114"/>
      <c r="G93" s="114"/>
      <c r="H93" s="114"/>
      <c r="I93" s="114"/>
      <c r="J93" s="114"/>
      <c r="K93" s="114"/>
      <c r="L93" s="114"/>
      <c r="M93" s="114"/>
      <c r="N93" s="114"/>
      <c r="O93" s="114"/>
      <c r="P93" s="114"/>
      <c r="Q93" s="114"/>
    </row>
    <row r="94" spans="5:17">
      <c r="E94" s="114"/>
      <c r="F94" s="114"/>
      <c r="G94" s="114"/>
      <c r="H94" s="114"/>
      <c r="I94" s="114"/>
      <c r="J94" s="114"/>
      <c r="K94" s="114"/>
      <c r="L94" s="114"/>
      <c r="M94" s="114"/>
      <c r="N94" s="114"/>
      <c r="O94" s="114"/>
      <c r="P94" s="114"/>
      <c r="Q94" s="114"/>
    </row>
    <row r="95" spans="5:17">
      <c r="E95" s="114"/>
      <c r="F95" s="114"/>
      <c r="G95" s="114"/>
      <c r="H95" s="114"/>
      <c r="I95" s="114"/>
      <c r="J95" s="114"/>
      <c r="K95" s="114"/>
      <c r="L95" s="114"/>
      <c r="M95" s="114"/>
      <c r="N95" s="114"/>
      <c r="O95" s="114"/>
      <c r="P95" s="114"/>
      <c r="Q95" s="114"/>
    </row>
    <row r="96" spans="5:17">
      <c r="E96" s="114"/>
      <c r="F96" s="114"/>
      <c r="G96" s="114"/>
      <c r="H96" s="114"/>
      <c r="I96" s="114"/>
      <c r="J96" s="114"/>
      <c r="K96" s="114"/>
      <c r="L96" s="114"/>
      <c r="M96" s="114"/>
      <c r="N96" s="114"/>
      <c r="O96" s="114"/>
      <c r="P96" s="114"/>
      <c r="Q96" s="114"/>
    </row>
    <row r="97" spans="5:17">
      <c r="E97" s="114"/>
      <c r="F97" s="114"/>
      <c r="G97" s="114"/>
      <c r="H97" s="114"/>
      <c r="I97" s="114"/>
      <c r="J97" s="114"/>
      <c r="K97" s="114"/>
      <c r="L97" s="114"/>
      <c r="M97" s="114"/>
      <c r="N97" s="114"/>
      <c r="O97" s="114"/>
      <c r="P97" s="114"/>
      <c r="Q97" s="114"/>
    </row>
    <row r="98" spans="5:17">
      <c r="E98" s="114"/>
      <c r="F98" s="114"/>
      <c r="G98" s="114"/>
      <c r="H98" s="114"/>
      <c r="I98" s="114"/>
      <c r="J98" s="114"/>
      <c r="K98" s="114"/>
      <c r="L98" s="114"/>
      <c r="M98" s="114"/>
      <c r="N98" s="114"/>
      <c r="O98" s="114"/>
      <c r="P98" s="114"/>
      <c r="Q98" s="114"/>
    </row>
    <row r="99" spans="5:17">
      <c r="E99" s="114"/>
      <c r="F99" s="114"/>
      <c r="G99" s="114"/>
      <c r="H99" s="114"/>
      <c r="I99" s="114"/>
      <c r="J99" s="114"/>
      <c r="K99" s="114"/>
      <c r="L99" s="114"/>
      <c r="M99" s="114"/>
      <c r="N99" s="114"/>
      <c r="O99" s="114"/>
      <c r="P99" s="114"/>
      <c r="Q99" s="114"/>
    </row>
    <row r="100" spans="5:17">
      <c r="E100" s="114"/>
      <c r="F100" s="114"/>
      <c r="G100" s="114"/>
      <c r="H100" s="114"/>
      <c r="I100" s="114"/>
      <c r="J100" s="114"/>
      <c r="K100" s="114"/>
      <c r="L100" s="114"/>
      <c r="M100" s="114"/>
      <c r="N100" s="114"/>
      <c r="O100" s="114"/>
      <c r="P100" s="114"/>
      <c r="Q100" s="114"/>
    </row>
    <row r="101" spans="5:17">
      <c r="E101" s="114"/>
      <c r="F101" s="114"/>
      <c r="G101" s="114"/>
      <c r="H101" s="114"/>
      <c r="I101" s="114"/>
      <c r="J101" s="114"/>
      <c r="K101" s="114"/>
      <c r="L101" s="114"/>
      <c r="M101" s="114"/>
      <c r="N101" s="114"/>
      <c r="O101" s="114"/>
      <c r="P101" s="114"/>
      <c r="Q101" s="114"/>
    </row>
    <row r="102" spans="5:17">
      <c r="E102" s="114"/>
      <c r="F102" s="114"/>
      <c r="G102" s="114"/>
      <c r="H102" s="114"/>
      <c r="I102" s="114"/>
      <c r="J102" s="114"/>
      <c r="K102" s="114"/>
      <c r="L102" s="114"/>
      <c r="M102" s="114"/>
      <c r="N102" s="114"/>
      <c r="O102" s="114"/>
      <c r="P102" s="114"/>
      <c r="Q102" s="114"/>
    </row>
  </sheetData>
  <mergeCells count="1">
    <mergeCell ref="P5:Q5"/>
  </mergeCells>
  <phoneticPr fontId="0" type="noConversion"/>
  <printOptions horizontalCentered="1" verticalCentered="1"/>
  <pageMargins left="0.39370078740157483" right="0.27559055118110237" top="0.59055118110236227" bottom="0.39370078740157483" header="0" footer="0"/>
  <pageSetup scale="5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topLeftCell="A22" zoomScale="70" zoomScaleSheetLayoutView="70" workbookViewId="0">
      <selection activeCell="H39" sqref="H39"/>
    </sheetView>
  </sheetViews>
  <sheetFormatPr baseColWidth="10" defaultRowHeight="12.75"/>
  <cols>
    <col min="1" max="4" width="3" style="2" customWidth="1"/>
    <col min="5" max="5" width="42.7109375" style="2" customWidth="1"/>
    <col min="6" max="6" width="17.7109375" style="2" bestFit="1" customWidth="1"/>
    <col min="7" max="7" width="16.5703125" style="2" customWidth="1"/>
    <col min="8" max="8" width="16.42578125" style="2" bestFit="1" customWidth="1"/>
    <col min="9" max="17" width="15.28515625" style="2" bestFit="1" customWidth="1"/>
    <col min="18" max="18" width="19.28515625" style="2" customWidth="1"/>
    <col min="19" max="19" width="17.140625" style="2" customWidth="1"/>
    <col min="20" max="16384" width="11.42578125" style="2"/>
  </cols>
  <sheetData>
    <row r="3" spans="5:20" s="1" customFormat="1" ht="36" customHeight="1">
      <c r="E3" s="118"/>
      <c r="F3" s="119"/>
      <c r="G3" s="119"/>
      <c r="H3" s="119"/>
      <c r="I3" s="119"/>
      <c r="J3" s="119"/>
      <c r="K3" s="119"/>
      <c r="L3" s="119"/>
      <c r="M3" s="119"/>
      <c r="N3" s="119"/>
      <c r="O3" s="119"/>
    </row>
    <row r="4" spans="5:20" s="1" customFormat="1" ht="41.25" customHeight="1">
      <c r="E4" s="9" t="s">
        <v>113</v>
      </c>
      <c r="F4" s="119"/>
      <c r="G4" s="9"/>
      <c r="H4" s="119"/>
      <c r="I4" s="119"/>
      <c r="J4" s="119"/>
      <c r="K4" s="119"/>
      <c r="L4" s="119"/>
      <c r="M4" s="119"/>
      <c r="N4" s="119"/>
      <c r="O4" s="119"/>
    </row>
    <row r="5" spans="5:20" s="1" customFormat="1" ht="19.5">
      <c r="E5" s="10" t="s">
        <v>125</v>
      </c>
      <c r="F5" s="119"/>
      <c r="G5" s="119"/>
      <c r="H5" s="119"/>
      <c r="I5" s="119"/>
      <c r="J5" s="119"/>
      <c r="K5" s="119"/>
      <c r="L5" s="119"/>
      <c r="M5" s="119"/>
      <c r="N5" s="119"/>
      <c r="O5" s="119"/>
      <c r="P5" s="207" t="s">
        <v>67</v>
      </c>
      <c r="Q5" s="207"/>
      <c r="R5" s="207"/>
    </row>
    <row r="6" spans="5:20" s="1" customFormat="1" ht="19.5">
      <c r="E6" s="120" t="s">
        <v>77</v>
      </c>
      <c r="F6" s="119"/>
      <c r="G6" s="119"/>
      <c r="H6" s="119"/>
      <c r="I6" s="119"/>
      <c r="J6" s="119"/>
      <c r="K6" s="119"/>
      <c r="L6" s="119"/>
      <c r="M6" s="119"/>
      <c r="N6" s="119"/>
      <c r="O6" s="119"/>
      <c r="P6" s="207"/>
      <c r="Q6" s="207"/>
      <c r="R6" s="207"/>
    </row>
    <row r="7" spans="5:20" ht="15.75" customHeight="1">
      <c r="E7" s="120" t="s">
        <v>78</v>
      </c>
      <c r="F7" s="121"/>
      <c r="G7" s="121"/>
      <c r="H7" s="121"/>
      <c r="I7" s="121"/>
      <c r="J7" s="121"/>
      <c r="K7" s="121"/>
      <c r="L7" s="121"/>
      <c r="M7" s="121"/>
      <c r="N7" s="121"/>
      <c r="O7" s="121"/>
      <c r="P7" s="121"/>
      <c r="Q7" s="121"/>
      <c r="R7" s="121"/>
    </row>
    <row r="8" spans="5:20" ht="15.75" customHeight="1">
      <c r="E8" s="120" t="s">
        <v>79</v>
      </c>
      <c r="F8" s="121"/>
      <c r="G8" s="121"/>
      <c r="H8" s="121"/>
      <c r="I8" s="121"/>
      <c r="J8" s="121"/>
      <c r="K8" s="121"/>
      <c r="L8" s="121"/>
      <c r="M8" s="121"/>
      <c r="N8" s="121"/>
      <c r="O8" s="121"/>
      <c r="P8" s="121"/>
      <c r="Q8" s="121"/>
      <c r="R8" s="121"/>
    </row>
    <row r="9" spans="5:20" ht="6" customHeight="1" thickBot="1">
      <c r="E9" s="122"/>
      <c r="F9" s="121"/>
      <c r="G9" s="121"/>
      <c r="H9" s="121"/>
      <c r="I9" s="121"/>
      <c r="J9" s="121"/>
      <c r="K9" s="121"/>
      <c r="L9" s="121"/>
      <c r="M9" s="121"/>
      <c r="N9" s="121"/>
      <c r="O9" s="121"/>
      <c r="P9" s="121"/>
      <c r="Q9" s="121"/>
      <c r="R9" s="121"/>
    </row>
    <row r="10" spans="5:20" s="70" customFormat="1" ht="29.25" customHeight="1" thickTop="1" thickBot="1">
      <c r="E10" s="111" t="s">
        <v>60</v>
      </c>
      <c r="F10" s="111" t="s">
        <v>0</v>
      </c>
      <c r="G10" s="111" t="s">
        <v>1</v>
      </c>
      <c r="H10" s="111" t="s">
        <v>2</v>
      </c>
      <c r="I10" s="111" t="s">
        <v>3</v>
      </c>
      <c r="J10" s="111" t="s">
        <v>4</v>
      </c>
      <c r="K10" s="111" t="s">
        <v>5</v>
      </c>
      <c r="L10" s="111" t="s">
        <v>6</v>
      </c>
      <c r="M10" s="111" t="s">
        <v>7</v>
      </c>
      <c r="N10" s="111" t="s">
        <v>8</v>
      </c>
      <c r="O10" s="111" t="s">
        <v>9</v>
      </c>
      <c r="P10" s="111" t="s">
        <v>10</v>
      </c>
      <c r="Q10" s="111" t="s">
        <v>11</v>
      </c>
      <c r="R10" s="111" t="s">
        <v>12</v>
      </c>
    </row>
    <row r="11" spans="5:20" s="70" customFormat="1" ht="29.25" customHeight="1" thickTop="1">
      <c r="E11" s="149" t="s">
        <v>102</v>
      </c>
      <c r="F11" s="150">
        <f t="shared" ref="F11:Q11" si="0">+F12+F46</f>
        <v>5724319.3100000015</v>
      </c>
      <c r="G11" s="150">
        <f t="shared" si="0"/>
        <v>7915834.4799999995</v>
      </c>
      <c r="H11" s="150">
        <f t="shared" si="0"/>
        <v>7224579.2400000002</v>
      </c>
      <c r="I11" s="150">
        <f t="shared" si="0"/>
        <v>0</v>
      </c>
      <c r="J11" s="150">
        <f t="shared" si="0"/>
        <v>0</v>
      </c>
      <c r="K11" s="150">
        <f t="shared" si="0"/>
        <v>0</v>
      </c>
      <c r="L11" s="150">
        <f t="shared" si="0"/>
        <v>0</v>
      </c>
      <c r="M11" s="150">
        <f t="shared" si="0"/>
        <v>0</v>
      </c>
      <c r="N11" s="150">
        <f t="shared" si="0"/>
        <v>0</v>
      </c>
      <c r="O11" s="150">
        <f t="shared" si="0"/>
        <v>0</v>
      </c>
      <c r="P11" s="150">
        <f t="shared" si="0"/>
        <v>0</v>
      </c>
      <c r="Q11" s="150">
        <f t="shared" si="0"/>
        <v>0</v>
      </c>
      <c r="R11" s="150">
        <f>SUM(F11:Q11)</f>
        <v>20864733.030000001</v>
      </c>
    </row>
    <row r="12" spans="5:20" s="70" customFormat="1" ht="29.25" customHeight="1">
      <c r="E12" s="117" t="s">
        <v>91</v>
      </c>
      <c r="F12" s="151">
        <f t="shared" ref="F12:Q12" si="1">+F13+F36+F43</f>
        <v>5724319.3100000015</v>
      </c>
      <c r="G12" s="151">
        <f t="shared" si="1"/>
        <v>7915834.4799999995</v>
      </c>
      <c r="H12" s="151">
        <f t="shared" si="1"/>
        <v>7224579.2400000002</v>
      </c>
      <c r="I12" s="151">
        <f t="shared" si="1"/>
        <v>0</v>
      </c>
      <c r="J12" s="151">
        <f t="shared" si="1"/>
        <v>0</v>
      </c>
      <c r="K12" s="151">
        <f t="shared" si="1"/>
        <v>0</v>
      </c>
      <c r="L12" s="151">
        <f t="shared" si="1"/>
        <v>0</v>
      </c>
      <c r="M12" s="151">
        <f t="shared" si="1"/>
        <v>0</v>
      </c>
      <c r="N12" s="151">
        <f t="shared" si="1"/>
        <v>0</v>
      </c>
      <c r="O12" s="151">
        <f t="shared" si="1"/>
        <v>0</v>
      </c>
      <c r="P12" s="151">
        <f t="shared" si="1"/>
        <v>0</v>
      </c>
      <c r="Q12" s="151">
        <f t="shared" si="1"/>
        <v>0</v>
      </c>
      <c r="R12" s="151">
        <f>SUM(F12:Q12)</f>
        <v>20864733.030000001</v>
      </c>
    </row>
    <row r="13" spans="5:20" s="14" customFormat="1" ht="25.5" customHeight="1">
      <c r="E13" s="148" t="s">
        <v>92</v>
      </c>
      <c r="F13" s="170">
        <f t="shared" ref="F13:Q13" si="2">F15+F17+F23+F25+F28</f>
        <v>5724319.3100000015</v>
      </c>
      <c r="G13" s="170">
        <f t="shared" si="2"/>
        <v>7165834.4799999995</v>
      </c>
      <c r="H13" s="170">
        <f t="shared" si="2"/>
        <v>6849579.2400000002</v>
      </c>
      <c r="I13" s="170">
        <f t="shared" si="2"/>
        <v>0</v>
      </c>
      <c r="J13" s="170">
        <f t="shared" si="2"/>
        <v>0</v>
      </c>
      <c r="K13" s="170">
        <f t="shared" si="2"/>
        <v>0</v>
      </c>
      <c r="L13" s="170">
        <f t="shared" si="2"/>
        <v>0</v>
      </c>
      <c r="M13" s="170">
        <f t="shared" si="2"/>
        <v>0</v>
      </c>
      <c r="N13" s="170">
        <f t="shared" si="2"/>
        <v>0</v>
      </c>
      <c r="O13" s="170">
        <f t="shared" si="2"/>
        <v>0</v>
      </c>
      <c r="P13" s="170">
        <f t="shared" si="2"/>
        <v>0</v>
      </c>
      <c r="Q13" s="170">
        <f t="shared" si="2"/>
        <v>0</v>
      </c>
      <c r="R13" s="170">
        <f t="shared" ref="R13:R46" si="3">SUM(F13:Q13)</f>
        <v>19739733.030000001</v>
      </c>
      <c r="S13" s="154"/>
      <c r="T13" s="154"/>
    </row>
    <row r="14" spans="5:20" s="14" customFormat="1" ht="25.5" customHeight="1">
      <c r="E14" s="123"/>
      <c r="F14" s="170"/>
      <c r="G14" s="170"/>
      <c r="H14" s="170"/>
      <c r="I14" s="170"/>
      <c r="J14" s="170"/>
      <c r="K14" s="170"/>
      <c r="L14" s="170"/>
      <c r="M14" s="170"/>
      <c r="N14" s="170"/>
      <c r="O14" s="170"/>
      <c r="P14" s="170"/>
      <c r="Q14" s="170"/>
      <c r="R14" s="170"/>
      <c r="S14" s="154"/>
      <c r="T14" s="154"/>
    </row>
    <row r="15" spans="5:20" s="14" customFormat="1" ht="20.100000000000001" customHeight="1">
      <c r="E15" s="123" t="s">
        <v>14</v>
      </c>
      <c r="F15" s="171">
        <f t="shared" ref="F15:Q15" si="4">SUM(F16:F16)</f>
        <v>0</v>
      </c>
      <c r="G15" s="171">
        <f t="shared" si="4"/>
        <v>0</v>
      </c>
      <c r="H15" s="171">
        <f t="shared" si="4"/>
        <v>0</v>
      </c>
      <c r="I15" s="171">
        <f t="shared" si="4"/>
        <v>0</v>
      </c>
      <c r="J15" s="171">
        <f t="shared" si="4"/>
        <v>0</v>
      </c>
      <c r="K15" s="171">
        <f t="shared" si="4"/>
        <v>0</v>
      </c>
      <c r="L15" s="171">
        <f t="shared" si="4"/>
        <v>0</v>
      </c>
      <c r="M15" s="171">
        <f t="shared" si="4"/>
        <v>0</v>
      </c>
      <c r="N15" s="171">
        <f t="shared" si="4"/>
        <v>0</v>
      </c>
      <c r="O15" s="171">
        <f t="shared" si="4"/>
        <v>0</v>
      </c>
      <c r="P15" s="171">
        <f t="shared" si="4"/>
        <v>0</v>
      </c>
      <c r="Q15" s="171">
        <f t="shared" si="4"/>
        <v>0</v>
      </c>
      <c r="R15" s="170">
        <f t="shared" si="3"/>
        <v>0</v>
      </c>
      <c r="S15" s="70"/>
      <c r="T15" s="70"/>
    </row>
    <row r="16" spans="5:20" s="14" customFormat="1" ht="20.100000000000001" customHeight="1">
      <c r="E16" s="123"/>
      <c r="F16" s="171"/>
      <c r="G16" s="171"/>
      <c r="H16" s="171"/>
      <c r="I16" s="171"/>
      <c r="J16" s="171"/>
      <c r="K16" s="171"/>
      <c r="L16" s="171"/>
      <c r="M16" s="171"/>
      <c r="N16" s="171"/>
      <c r="O16" s="171"/>
      <c r="P16" s="171"/>
      <c r="Q16" s="171"/>
      <c r="R16" s="170"/>
      <c r="S16" s="70"/>
      <c r="T16" s="70"/>
    </row>
    <row r="17" spans="5:20" s="14" customFormat="1" ht="20.100000000000001" customHeight="1">
      <c r="E17" s="123" t="s">
        <v>15</v>
      </c>
      <c r="F17" s="170">
        <f>SUM(F18:F21)</f>
        <v>5072435.6000000015</v>
      </c>
      <c r="G17" s="170">
        <f t="shared" ref="G17:Q17" si="5">SUM(G18:G21)</f>
        <v>5617926.2199999997</v>
      </c>
      <c r="H17" s="170">
        <f t="shared" si="5"/>
        <v>4113855.87</v>
      </c>
      <c r="I17" s="170">
        <f t="shared" si="5"/>
        <v>0</v>
      </c>
      <c r="J17" s="170">
        <f t="shared" si="5"/>
        <v>0</v>
      </c>
      <c r="K17" s="170">
        <f t="shared" si="5"/>
        <v>0</v>
      </c>
      <c r="L17" s="170">
        <f t="shared" si="5"/>
        <v>0</v>
      </c>
      <c r="M17" s="170">
        <f t="shared" si="5"/>
        <v>0</v>
      </c>
      <c r="N17" s="170">
        <f t="shared" si="5"/>
        <v>0</v>
      </c>
      <c r="O17" s="170">
        <f t="shared" si="5"/>
        <v>0</v>
      </c>
      <c r="P17" s="170">
        <f t="shared" si="5"/>
        <v>0</v>
      </c>
      <c r="Q17" s="170">
        <f t="shared" si="5"/>
        <v>0</v>
      </c>
      <c r="R17" s="173">
        <f>SUM(R18:R21)</f>
        <v>14804217.689999999</v>
      </c>
      <c r="S17" s="70"/>
      <c r="T17" s="70"/>
    </row>
    <row r="18" spans="5:20" s="14" customFormat="1" ht="20.100000000000001" customHeight="1">
      <c r="E18" s="126" t="s">
        <v>118</v>
      </c>
      <c r="F18" s="171">
        <v>289130.25</v>
      </c>
      <c r="G18" s="171">
        <v>245700.14</v>
      </c>
      <c r="H18" s="171">
        <v>220473.54</v>
      </c>
      <c r="I18" s="171"/>
      <c r="J18" s="171"/>
      <c r="K18" s="171"/>
      <c r="L18" s="171"/>
      <c r="M18" s="171"/>
      <c r="N18" s="171"/>
      <c r="O18" s="171"/>
      <c r="P18" s="171"/>
      <c r="Q18" s="171"/>
      <c r="R18" s="173">
        <f>SUM(F18:Q18)</f>
        <v>755303.93</v>
      </c>
      <c r="S18" s="70"/>
      <c r="T18" s="70"/>
    </row>
    <row r="19" spans="5:20" s="14" customFormat="1" ht="20.100000000000001" customHeight="1">
      <c r="E19" s="126" t="s">
        <v>119</v>
      </c>
      <c r="F19" s="171">
        <v>3962285.14</v>
      </c>
      <c r="G19" s="171">
        <v>4654787.87</v>
      </c>
      <c r="H19" s="171">
        <v>3424332.37</v>
      </c>
      <c r="I19" s="171"/>
      <c r="J19" s="171"/>
      <c r="K19" s="171"/>
      <c r="L19" s="171"/>
      <c r="M19" s="171"/>
      <c r="N19" s="171"/>
      <c r="O19" s="171"/>
      <c r="P19" s="171"/>
      <c r="Q19" s="171"/>
      <c r="R19" s="173">
        <f t="shared" ref="R19:R21" si="6">SUM(F19:Q19)</f>
        <v>12041405.379999999</v>
      </c>
      <c r="S19" s="70"/>
      <c r="T19" s="70"/>
    </row>
    <row r="20" spans="5:20" s="14" customFormat="1" ht="20.100000000000001" customHeight="1">
      <c r="E20" s="126" t="s">
        <v>120</v>
      </c>
      <c r="F20" s="171">
        <v>370183.98</v>
      </c>
      <c r="G20" s="171">
        <v>267400.21000000002</v>
      </c>
      <c r="H20" s="171">
        <v>18874.96</v>
      </c>
      <c r="I20" s="171"/>
      <c r="J20" s="171"/>
      <c r="K20" s="171"/>
      <c r="L20" s="171"/>
      <c r="M20" s="171"/>
      <c r="N20" s="171"/>
      <c r="O20" s="171"/>
      <c r="P20" s="171"/>
      <c r="Q20" s="171"/>
      <c r="R20" s="173">
        <f t="shared" si="6"/>
        <v>656459.14999999991</v>
      </c>
      <c r="S20" s="70"/>
      <c r="T20" s="70"/>
    </row>
    <row r="21" spans="5:20" s="14" customFormat="1" ht="20.100000000000001" customHeight="1">
      <c r="E21" s="126" t="s">
        <v>123</v>
      </c>
      <c r="F21" s="171">
        <v>450836.23</v>
      </c>
      <c r="G21" s="171">
        <v>450038</v>
      </c>
      <c r="H21" s="171">
        <v>450175</v>
      </c>
      <c r="I21" s="171"/>
      <c r="J21" s="171"/>
      <c r="K21" s="171"/>
      <c r="L21" s="171"/>
      <c r="M21" s="171"/>
      <c r="N21" s="171"/>
      <c r="O21" s="171"/>
      <c r="P21" s="171"/>
      <c r="Q21" s="171"/>
      <c r="R21" s="173">
        <f t="shared" si="6"/>
        <v>1351049.23</v>
      </c>
      <c r="S21" s="70"/>
      <c r="T21" s="70"/>
    </row>
    <row r="22" spans="5:20" s="14" customFormat="1" ht="20.100000000000001" customHeight="1">
      <c r="E22" s="123"/>
      <c r="F22" s="171"/>
      <c r="G22" s="171"/>
      <c r="H22" s="171"/>
      <c r="I22" s="171"/>
      <c r="J22" s="171"/>
      <c r="K22" s="171"/>
      <c r="L22" s="171"/>
      <c r="M22" s="171"/>
      <c r="N22" s="171"/>
      <c r="O22" s="171"/>
      <c r="P22" s="171"/>
      <c r="Q22" s="171"/>
      <c r="R22" s="173"/>
      <c r="S22" s="70"/>
      <c r="T22" s="70"/>
    </row>
    <row r="23" spans="5:20" s="14" customFormat="1" ht="20.100000000000001" customHeight="1">
      <c r="E23" s="124" t="s">
        <v>16</v>
      </c>
      <c r="F23" s="171">
        <f t="shared" ref="F23:Q23" si="7">SUM(F24:F24)</f>
        <v>0</v>
      </c>
      <c r="G23" s="171">
        <f t="shared" si="7"/>
        <v>0</v>
      </c>
      <c r="H23" s="171">
        <f t="shared" si="7"/>
        <v>0</v>
      </c>
      <c r="I23" s="171">
        <f t="shared" si="7"/>
        <v>0</v>
      </c>
      <c r="J23" s="171">
        <f t="shared" si="7"/>
        <v>0</v>
      </c>
      <c r="K23" s="171">
        <f t="shared" si="7"/>
        <v>0</v>
      </c>
      <c r="L23" s="171">
        <f t="shared" si="7"/>
        <v>0</v>
      </c>
      <c r="M23" s="171">
        <f t="shared" si="7"/>
        <v>0</v>
      </c>
      <c r="N23" s="171">
        <f t="shared" si="7"/>
        <v>0</v>
      </c>
      <c r="O23" s="171">
        <f t="shared" si="7"/>
        <v>0</v>
      </c>
      <c r="P23" s="171">
        <f t="shared" si="7"/>
        <v>0</v>
      </c>
      <c r="Q23" s="171">
        <f t="shared" si="7"/>
        <v>0</v>
      </c>
      <c r="R23" s="173">
        <f t="shared" si="3"/>
        <v>0</v>
      </c>
      <c r="S23" s="70"/>
      <c r="T23" s="70"/>
    </row>
    <row r="24" spans="5:20" s="14" customFormat="1" ht="20.100000000000001" customHeight="1">
      <c r="E24" s="124"/>
      <c r="F24" s="171"/>
      <c r="G24" s="171"/>
      <c r="H24" s="171"/>
      <c r="I24" s="171"/>
      <c r="J24" s="171"/>
      <c r="K24" s="171"/>
      <c r="L24" s="171"/>
      <c r="M24" s="171"/>
      <c r="N24" s="171"/>
      <c r="O24" s="171"/>
      <c r="P24" s="171"/>
      <c r="Q24" s="171"/>
      <c r="R24" s="173"/>
      <c r="S24" s="70"/>
      <c r="T24" s="70"/>
    </row>
    <row r="25" spans="5:20" s="14" customFormat="1" ht="20.100000000000001" customHeight="1">
      <c r="E25" s="123" t="s">
        <v>17</v>
      </c>
      <c r="F25" s="170">
        <f t="shared" ref="F25:Q25" si="8">SUM(F26:F27)+F32</f>
        <v>651883.71</v>
      </c>
      <c r="G25" s="170">
        <f t="shared" si="8"/>
        <v>1547908.26</v>
      </c>
      <c r="H25" s="170">
        <f t="shared" si="8"/>
        <v>2735723.37</v>
      </c>
      <c r="I25" s="170">
        <f t="shared" si="8"/>
        <v>0</v>
      </c>
      <c r="J25" s="170">
        <f t="shared" si="8"/>
        <v>0</v>
      </c>
      <c r="K25" s="170">
        <f t="shared" si="8"/>
        <v>0</v>
      </c>
      <c r="L25" s="170">
        <f t="shared" si="8"/>
        <v>0</v>
      </c>
      <c r="M25" s="170">
        <f t="shared" si="8"/>
        <v>0</v>
      </c>
      <c r="N25" s="170">
        <f t="shared" si="8"/>
        <v>0</v>
      </c>
      <c r="O25" s="170">
        <f t="shared" si="8"/>
        <v>0</v>
      </c>
      <c r="P25" s="170">
        <f t="shared" si="8"/>
        <v>0</v>
      </c>
      <c r="Q25" s="170">
        <f t="shared" si="8"/>
        <v>0</v>
      </c>
      <c r="R25" s="173">
        <f>SUM(F25:Q25)</f>
        <v>4935515.34</v>
      </c>
      <c r="S25" s="70"/>
      <c r="T25" s="70"/>
    </row>
    <row r="26" spans="5:20" s="14" customFormat="1" ht="20.100000000000001" customHeight="1">
      <c r="E26" s="126" t="s">
        <v>122</v>
      </c>
      <c r="F26" s="171">
        <v>147278.71</v>
      </c>
      <c r="G26" s="171">
        <v>63829.26</v>
      </c>
      <c r="H26" s="171">
        <v>62443.37</v>
      </c>
      <c r="I26" s="171"/>
      <c r="J26" s="171"/>
      <c r="K26" s="171"/>
      <c r="L26" s="171"/>
      <c r="M26" s="171"/>
      <c r="N26" s="171"/>
      <c r="O26" s="171"/>
      <c r="P26" s="171"/>
      <c r="Q26" s="171"/>
      <c r="R26" s="173">
        <f>SUM(F26:Q26)</f>
        <v>273551.34000000003</v>
      </c>
      <c r="S26" s="70"/>
      <c r="T26" s="70"/>
    </row>
    <row r="27" spans="5:20" s="14" customFormat="1" ht="20.100000000000001" customHeight="1">
      <c r="E27" s="123"/>
      <c r="F27" s="171"/>
      <c r="G27" s="171"/>
      <c r="H27" s="171"/>
      <c r="I27" s="171"/>
      <c r="J27" s="171"/>
      <c r="K27" s="171"/>
      <c r="L27" s="171"/>
      <c r="M27" s="171"/>
      <c r="N27" s="171"/>
      <c r="O27" s="171"/>
      <c r="P27" s="171"/>
      <c r="Q27" s="171"/>
      <c r="R27" s="173"/>
      <c r="S27" s="70"/>
      <c r="T27" s="70"/>
    </row>
    <row r="28" spans="5:20" s="70" customFormat="1" ht="20.100000000000001" customHeight="1">
      <c r="E28" s="123" t="s">
        <v>26</v>
      </c>
      <c r="F28" s="172">
        <f>F29+F30</f>
        <v>0</v>
      </c>
      <c r="G28" s="172">
        <f t="shared" ref="G28:P28" si="9">G29+G30</f>
        <v>0</v>
      </c>
      <c r="H28" s="172">
        <f t="shared" si="9"/>
        <v>0</v>
      </c>
      <c r="I28" s="172">
        <f t="shared" si="9"/>
        <v>0</v>
      </c>
      <c r="J28" s="172">
        <f t="shared" si="9"/>
        <v>0</v>
      </c>
      <c r="K28" s="172">
        <f t="shared" si="9"/>
        <v>0</v>
      </c>
      <c r="L28" s="172">
        <f t="shared" si="9"/>
        <v>0</v>
      </c>
      <c r="M28" s="172">
        <f t="shared" si="9"/>
        <v>0</v>
      </c>
      <c r="N28" s="172">
        <f t="shared" si="9"/>
        <v>0</v>
      </c>
      <c r="O28" s="172">
        <f t="shared" si="9"/>
        <v>0</v>
      </c>
      <c r="P28" s="172">
        <f t="shared" si="9"/>
        <v>0</v>
      </c>
      <c r="Q28" s="172">
        <f>Q29+Q30</f>
        <v>0</v>
      </c>
      <c r="R28" s="173">
        <f t="shared" si="3"/>
        <v>0</v>
      </c>
    </row>
    <row r="29" spans="5:20" s="14" customFormat="1" ht="20.100000000000001" customHeight="1">
      <c r="E29" s="126" t="s">
        <v>107</v>
      </c>
      <c r="F29" s="172"/>
      <c r="G29" s="172"/>
      <c r="H29" s="172"/>
      <c r="I29" s="172"/>
      <c r="J29" s="172"/>
      <c r="K29" s="172"/>
      <c r="L29" s="172"/>
      <c r="M29" s="172"/>
      <c r="N29" s="172"/>
      <c r="O29" s="172"/>
      <c r="P29" s="172"/>
      <c r="Q29" s="172"/>
      <c r="R29" s="173"/>
      <c r="S29" s="70"/>
      <c r="T29" s="70"/>
    </row>
    <row r="30" spans="5:20" s="14" customFormat="1" ht="20.25" customHeight="1">
      <c r="E30" s="126" t="s">
        <v>106</v>
      </c>
      <c r="F30" s="172"/>
      <c r="G30" s="172"/>
      <c r="H30" s="172"/>
      <c r="I30" s="172"/>
      <c r="J30" s="172"/>
      <c r="K30" s="172"/>
      <c r="L30" s="172"/>
      <c r="M30" s="172"/>
      <c r="N30" s="172"/>
      <c r="O30" s="172"/>
      <c r="P30" s="172"/>
      <c r="Q30" s="172"/>
      <c r="R30" s="173"/>
      <c r="S30" s="70"/>
      <c r="T30" s="70"/>
    </row>
    <row r="31" spans="5:20" s="14" customFormat="1" ht="20.25" customHeight="1">
      <c r="E31" s="127"/>
      <c r="F31" s="172"/>
      <c r="G31" s="172"/>
      <c r="H31" s="172"/>
      <c r="I31" s="172"/>
      <c r="J31" s="172"/>
      <c r="K31" s="172"/>
      <c r="L31" s="172"/>
      <c r="M31" s="172"/>
      <c r="N31" s="172"/>
      <c r="O31" s="172"/>
      <c r="P31" s="172"/>
      <c r="Q31" s="172"/>
      <c r="R31" s="173"/>
      <c r="S31" s="70"/>
      <c r="T31" s="70"/>
    </row>
    <row r="32" spans="5:20" s="14" customFormat="1" ht="19.5" customHeight="1">
      <c r="E32" s="123" t="s">
        <v>68</v>
      </c>
      <c r="F32" s="173">
        <f>SUM(F33:F34)</f>
        <v>504605</v>
      </c>
      <c r="G32" s="173">
        <f t="shared" ref="G32:Q32" si="10">SUM(G33:G34)</f>
        <v>1484079</v>
      </c>
      <c r="H32" s="173">
        <f t="shared" si="10"/>
        <v>2673280</v>
      </c>
      <c r="I32" s="173">
        <f t="shared" si="10"/>
        <v>0</v>
      </c>
      <c r="J32" s="173">
        <f t="shared" si="10"/>
        <v>0</v>
      </c>
      <c r="K32" s="173">
        <f t="shared" si="10"/>
        <v>0</v>
      </c>
      <c r="L32" s="173">
        <f t="shared" si="10"/>
        <v>0</v>
      </c>
      <c r="M32" s="173">
        <f t="shared" si="10"/>
        <v>0</v>
      </c>
      <c r="N32" s="173">
        <f t="shared" si="10"/>
        <v>0</v>
      </c>
      <c r="O32" s="173">
        <f t="shared" si="10"/>
        <v>0</v>
      </c>
      <c r="P32" s="173">
        <f t="shared" si="10"/>
        <v>0</v>
      </c>
      <c r="Q32" s="173">
        <f t="shared" si="10"/>
        <v>0</v>
      </c>
      <c r="R32" s="173">
        <f t="shared" si="3"/>
        <v>4661964</v>
      </c>
      <c r="S32" s="70"/>
      <c r="T32" s="70"/>
    </row>
    <row r="33" spans="5:20" s="14" customFormat="1" ht="20.100000000000001" customHeight="1">
      <c r="E33" s="126" t="s">
        <v>69</v>
      </c>
      <c r="F33" s="171">
        <v>504605</v>
      </c>
      <c r="G33" s="172">
        <v>1484079</v>
      </c>
      <c r="H33" s="172">
        <v>2673280</v>
      </c>
      <c r="I33" s="172"/>
      <c r="J33" s="172"/>
      <c r="K33" s="172"/>
      <c r="L33" s="172"/>
      <c r="M33" s="172"/>
      <c r="N33" s="172"/>
      <c r="O33" s="172"/>
      <c r="P33" s="172"/>
      <c r="Q33" s="172"/>
      <c r="R33" s="173">
        <f>SUM(F33:Q33)</f>
        <v>4661964</v>
      </c>
      <c r="S33" s="70"/>
      <c r="T33" s="70"/>
    </row>
    <row r="34" spans="5:20" s="14" customFormat="1" ht="20.100000000000001" customHeight="1">
      <c r="E34" s="126" t="s">
        <v>70</v>
      </c>
      <c r="F34" s="172"/>
      <c r="G34" s="172"/>
      <c r="H34" s="172"/>
      <c r="I34" s="172"/>
      <c r="J34" s="172"/>
      <c r="K34" s="172"/>
      <c r="L34" s="172"/>
      <c r="M34" s="172"/>
      <c r="N34" s="172"/>
      <c r="O34" s="172"/>
      <c r="P34" s="172"/>
      <c r="Q34" s="172"/>
      <c r="R34" s="173"/>
      <c r="S34" s="70"/>
      <c r="T34" s="70"/>
    </row>
    <row r="35" spans="5:20" s="70" customFormat="1" ht="20.100000000000001" customHeight="1">
      <c r="E35" s="125"/>
      <c r="F35" s="172"/>
      <c r="G35" s="172"/>
      <c r="H35" s="172"/>
      <c r="I35" s="172"/>
      <c r="J35" s="172"/>
      <c r="K35" s="172"/>
      <c r="L35" s="172"/>
      <c r="M35" s="172"/>
      <c r="N35" s="172"/>
      <c r="O35" s="172"/>
      <c r="P35" s="172"/>
      <c r="Q35" s="172"/>
      <c r="R35" s="173"/>
    </row>
    <row r="36" spans="5:20" s="14" customFormat="1" ht="33" customHeight="1">
      <c r="E36" s="117" t="s">
        <v>108</v>
      </c>
      <c r="F36" s="174">
        <f>F37+F40</f>
        <v>0</v>
      </c>
      <c r="G36" s="174">
        <f t="shared" ref="G36:Q36" si="11">G37+G40</f>
        <v>750000</v>
      </c>
      <c r="H36" s="174">
        <f t="shared" si="11"/>
        <v>375000</v>
      </c>
      <c r="I36" s="174">
        <f t="shared" si="11"/>
        <v>0</v>
      </c>
      <c r="J36" s="174">
        <f t="shared" si="11"/>
        <v>0</v>
      </c>
      <c r="K36" s="174">
        <f t="shared" si="11"/>
        <v>0</v>
      </c>
      <c r="L36" s="174">
        <f t="shared" si="11"/>
        <v>0</v>
      </c>
      <c r="M36" s="174">
        <f t="shared" si="11"/>
        <v>0</v>
      </c>
      <c r="N36" s="174">
        <f t="shared" si="11"/>
        <v>0</v>
      </c>
      <c r="O36" s="174">
        <f t="shared" si="11"/>
        <v>0</v>
      </c>
      <c r="P36" s="174">
        <f t="shared" si="11"/>
        <v>0</v>
      </c>
      <c r="Q36" s="174">
        <f t="shared" si="11"/>
        <v>0</v>
      </c>
      <c r="R36" s="174">
        <f t="shared" si="3"/>
        <v>1125000</v>
      </c>
      <c r="S36" s="70"/>
      <c r="T36" s="70"/>
    </row>
    <row r="37" spans="5:20" s="14" customFormat="1" ht="21" customHeight="1">
      <c r="E37" s="126" t="s">
        <v>18</v>
      </c>
      <c r="F37" s="172">
        <f>F38+F39</f>
        <v>0</v>
      </c>
      <c r="G37" s="172">
        <f t="shared" ref="G37:Q37" si="12">G38+G39</f>
        <v>750000</v>
      </c>
      <c r="H37" s="172">
        <f t="shared" si="12"/>
        <v>375000</v>
      </c>
      <c r="I37" s="172">
        <f t="shared" si="12"/>
        <v>0</v>
      </c>
      <c r="J37" s="172">
        <f t="shared" si="12"/>
        <v>0</v>
      </c>
      <c r="K37" s="172">
        <f t="shared" si="12"/>
        <v>0</v>
      </c>
      <c r="L37" s="172">
        <f t="shared" si="12"/>
        <v>0</v>
      </c>
      <c r="M37" s="172">
        <f t="shared" si="12"/>
        <v>0</v>
      </c>
      <c r="N37" s="172">
        <f t="shared" si="12"/>
        <v>0</v>
      </c>
      <c r="O37" s="172">
        <f t="shared" si="12"/>
        <v>0</v>
      </c>
      <c r="P37" s="172">
        <f t="shared" si="12"/>
        <v>0</v>
      </c>
      <c r="Q37" s="172">
        <f t="shared" si="12"/>
        <v>0</v>
      </c>
      <c r="R37" s="173">
        <f>SUM(F37:Q37)</f>
        <v>1125000</v>
      </c>
      <c r="S37" s="154"/>
      <c r="T37" s="154"/>
    </row>
    <row r="38" spans="5:20" s="14" customFormat="1" ht="20.100000000000001" customHeight="1">
      <c r="E38" s="126" t="s">
        <v>19</v>
      </c>
      <c r="F38" s="175">
        <v>0</v>
      </c>
      <c r="G38" s="175">
        <v>750000</v>
      </c>
      <c r="H38" s="175">
        <v>375000</v>
      </c>
      <c r="I38" s="175">
        <v>0</v>
      </c>
      <c r="J38" s="175">
        <v>0</v>
      </c>
      <c r="K38" s="175">
        <v>0</v>
      </c>
      <c r="L38" s="175">
        <v>0</v>
      </c>
      <c r="M38" s="175">
        <v>0</v>
      </c>
      <c r="N38" s="175">
        <v>0</v>
      </c>
      <c r="O38" s="175">
        <v>0</v>
      </c>
      <c r="P38" s="175">
        <v>0</v>
      </c>
      <c r="Q38" s="175">
        <v>0</v>
      </c>
      <c r="R38" s="176">
        <v>0</v>
      </c>
      <c r="S38" s="70"/>
      <c r="T38" s="70"/>
    </row>
    <row r="39" spans="5:20" s="70" customFormat="1" ht="15" customHeight="1">
      <c r="E39" s="126" t="s">
        <v>20</v>
      </c>
      <c r="F39" s="175"/>
      <c r="G39" s="175"/>
      <c r="H39" s="175"/>
      <c r="I39" s="175"/>
      <c r="J39" s="175"/>
      <c r="K39" s="175"/>
      <c r="L39" s="175"/>
      <c r="M39" s="175"/>
      <c r="N39" s="175"/>
      <c r="O39" s="175"/>
      <c r="P39" s="175"/>
      <c r="Q39" s="175"/>
      <c r="R39" s="176"/>
    </row>
    <row r="40" spans="5:20" s="70" customFormat="1" ht="15" customHeight="1">
      <c r="E40" s="126" t="s">
        <v>21</v>
      </c>
      <c r="F40" s="172">
        <f>F41+F42</f>
        <v>0</v>
      </c>
      <c r="G40" s="172">
        <f t="shared" ref="G40:Q40" si="13">G41+G42</f>
        <v>0</v>
      </c>
      <c r="H40" s="172">
        <f t="shared" si="13"/>
        <v>0</v>
      </c>
      <c r="I40" s="172">
        <f t="shared" si="13"/>
        <v>0</v>
      </c>
      <c r="J40" s="172">
        <f t="shared" si="13"/>
        <v>0</v>
      </c>
      <c r="K40" s="172">
        <f t="shared" si="13"/>
        <v>0</v>
      </c>
      <c r="L40" s="172">
        <f t="shared" si="13"/>
        <v>0</v>
      </c>
      <c r="M40" s="172">
        <f t="shared" si="13"/>
        <v>0</v>
      </c>
      <c r="N40" s="172">
        <f t="shared" si="13"/>
        <v>0</v>
      </c>
      <c r="O40" s="172">
        <f t="shared" si="13"/>
        <v>0</v>
      </c>
      <c r="P40" s="172">
        <f t="shared" si="13"/>
        <v>0</v>
      </c>
      <c r="Q40" s="172">
        <f t="shared" si="13"/>
        <v>0</v>
      </c>
      <c r="R40" s="173">
        <f>SUM(F40:Q40)</f>
        <v>0</v>
      </c>
    </row>
    <row r="41" spans="5:20" s="70" customFormat="1" ht="20.100000000000001" customHeight="1">
      <c r="E41" s="126" t="s">
        <v>19</v>
      </c>
      <c r="F41" s="175"/>
      <c r="G41" s="175"/>
      <c r="H41" s="175"/>
      <c r="I41" s="175"/>
      <c r="J41" s="175"/>
      <c r="K41" s="175"/>
      <c r="L41" s="175"/>
      <c r="M41" s="175"/>
      <c r="N41" s="175"/>
      <c r="O41" s="175"/>
      <c r="P41" s="175"/>
      <c r="Q41" s="175"/>
      <c r="R41" s="176"/>
    </row>
    <row r="42" spans="5:20" s="70" customFormat="1" ht="15" customHeight="1">
      <c r="E42" s="126" t="s">
        <v>22</v>
      </c>
      <c r="F42" s="175"/>
      <c r="G42" s="175"/>
      <c r="H42" s="175"/>
      <c r="I42" s="175"/>
      <c r="J42" s="175"/>
      <c r="K42" s="175"/>
      <c r="L42" s="175"/>
      <c r="M42" s="175"/>
      <c r="N42" s="175"/>
      <c r="O42" s="175"/>
      <c r="P42" s="175"/>
      <c r="Q42" s="175"/>
      <c r="R42" s="176"/>
    </row>
    <row r="43" spans="5:20" s="70" customFormat="1" ht="39" customHeight="1">
      <c r="E43" s="117" t="s">
        <v>101</v>
      </c>
      <c r="F43" s="174">
        <f>F44+F45</f>
        <v>0</v>
      </c>
      <c r="G43" s="174">
        <f t="shared" ref="G43:Q43" si="14">G44+G45</f>
        <v>0</v>
      </c>
      <c r="H43" s="174">
        <f t="shared" si="14"/>
        <v>0</v>
      </c>
      <c r="I43" s="174">
        <f t="shared" si="14"/>
        <v>0</v>
      </c>
      <c r="J43" s="174">
        <f t="shared" si="14"/>
        <v>0</v>
      </c>
      <c r="K43" s="174">
        <f t="shared" si="14"/>
        <v>0</v>
      </c>
      <c r="L43" s="174">
        <f t="shared" si="14"/>
        <v>0</v>
      </c>
      <c r="M43" s="174">
        <f t="shared" si="14"/>
        <v>0</v>
      </c>
      <c r="N43" s="174">
        <f t="shared" si="14"/>
        <v>0</v>
      </c>
      <c r="O43" s="174">
        <f t="shared" si="14"/>
        <v>0</v>
      </c>
      <c r="P43" s="174">
        <f t="shared" si="14"/>
        <v>0</v>
      </c>
      <c r="Q43" s="174">
        <f t="shared" si="14"/>
        <v>0</v>
      </c>
      <c r="R43" s="174">
        <f t="shared" si="3"/>
        <v>0</v>
      </c>
    </row>
    <row r="44" spans="5:20" s="14" customFormat="1" ht="18" customHeight="1">
      <c r="E44" s="126" t="s">
        <v>18</v>
      </c>
      <c r="F44" s="172"/>
      <c r="G44" s="172"/>
      <c r="H44" s="172"/>
      <c r="I44" s="172"/>
      <c r="J44" s="172"/>
      <c r="K44" s="172"/>
      <c r="L44" s="172"/>
      <c r="M44" s="172"/>
      <c r="N44" s="172"/>
      <c r="O44" s="172"/>
      <c r="P44" s="172"/>
      <c r="Q44" s="172"/>
      <c r="R44" s="173"/>
      <c r="S44" s="154"/>
      <c r="T44" s="154"/>
    </row>
    <row r="45" spans="5:20" s="14" customFormat="1" ht="20.100000000000001" customHeight="1">
      <c r="E45" s="126" t="s">
        <v>21</v>
      </c>
      <c r="F45" s="172"/>
      <c r="G45" s="172"/>
      <c r="H45" s="172"/>
      <c r="I45" s="172"/>
      <c r="J45" s="172"/>
      <c r="K45" s="172"/>
      <c r="L45" s="172"/>
      <c r="M45" s="172"/>
      <c r="N45" s="172"/>
      <c r="O45" s="172"/>
      <c r="P45" s="172"/>
      <c r="Q45" s="172"/>
      <c r="R45" s="173"/>
      <c r="S45" s="70"/>
      <c r="T45" s="70"/>
    </row>
    <row r="46" spans="5:20" s="14" customFormat="1" ht="20.100000000000001" customHeight="1">
      <c r="E46" s="117" t="s">
        <v>94</v>
      </c>
      <c r="F46" s="174">
        <f>+F47</f>
        <v>0</v>
      </c>
      <c r="G46" s="174">
        <f t="shared" ref="G46:Q46" si="15">+G47</f>
        <v>0</v>
      </c>
      <c r="H46" s="174">
        <f t="shared" si="15"/>
        <v>0</v>
      </c>
      <c r="I46" s="174">
        <f t="shared" si="15"/>
        <v>0</v>
      </c>
      <c r="J46" s="174">
        <f t="shared" si="15"/>
        <v>0</v>
      </c>
      <c r="K46" s="174">
        <f t="shared" si="15"/>
        <v>0</v>
      </c>
      <c r="L46" s="174">
        <f t="shared" si="15"/>
        <v>0</v>
      </c>
      <c r="M46" s="174">
        <f t="shared" si="15"/>
        <v>0</v>
      </c>
      <c r="N46" s="174">
        <f t="shared" si="15"/>
        <v>0</v>
      </c>
      <c r="O46" s="174">
        <f t="shared" si="15"/>
        <v>0</v>
      </c>
      <c r="P46" s="174">
        <f t="shared" si="15"/>
        <v>0</v>
      </c>
      <c r="Q46" s="174">
        <f t="shared" si="15"/>
        <v>0</v>
      </c>
      <c r="R46" s="174">
        <f t="shared" si="3"/>
        <v>0</v>
      </c>
      <c r="S46" s="70"/>
      <c r="T46" s="70"/>
    </row>
    <row r="47" spans="5:20" s="14" customFormat="1" ht="23.45" customHeight="1">
      <c r="E47" s="123" t="s">
        <v>95</v>
      </c>
      <c r="F47" s="173">
        <f>+F48+F49</f>
        <v>0</v>
      </c>
      <c r="G47" s="173">
        <f t="shared" ref="G47:Q47" si="16">+G48+G49</f>
        <v>0</v>
      </c>
      <c r="H47" s="173">
        <f t="shared" si="16"/>
        <v>0</v>
      </c>
      <c r="I47" s="173">
        <f t="shared" si="16"/>
        <v>0</v>
      </c>
      <c r="J47" s="173">
        <f t="shared" si="16"/>
        <v>0</v>
      </c>
      <c r="K47" s="173">
        <f t="shared" si="16"/>
        <v>0</v>
      </c>
      <c r="L47" s="173">
        <f t="shared" si="16"/>
        <v>0</v>
      </c>
      <c r="M47" s="173">
        <f t="shared" si="16"/>
        <v>0</v>
      </c>
      <c r="N47" s="173">
        <f t="shared" si="16"/>
        <v>0</v>
      </c>
      <c r="O47" s="173">
        <f t="shared" si="16"/>
        <v>0</v>
      </c>
      <c r="P47" s="173">
        <f t="shared" si="16"/>
        <v>0</v>
      </c>
      <c r="Q47" s="173">
        <f t="shared" si="16"/>
        <v>0</v>
      </c>
      <c r="R47" s="173">
        <f>SUM(F47:Q47)</f>
        <v>0</v>
      </c>
      <c r="S47" s="70"/>
      <c r="T47" s="70"/>
    </row>
    <row r="48" spans="5:20" s="14" customFormat="1" ht="21.75" customHeight="1">
      <c r="E48" s="126" t="s">
        <v>24</v>
      </c>
      <c r="F48" s="172">
        <v>0</v>
      </c>
      <c r="G48" s="172">
        <v>0</v>
      </c>
      <c r="H48" s="172">
        <v>0</v>
      </c>
      <c r="I48" s="172">
        <v>0</v>
      </c>
      <c r="J48" s="172">
        <v>0</v>
      </c>
      <c r="K48" s="172">
        <v>0</v>
      </c>
      <c r="L48" s="172">
        <v>0</v>
      </c>
      <c r="M48" s="172">
        <v>0</v>
      </c>
      <c r="N48" s="172">
        <v>0</v>
      </c>
      <c r="O48" s="172">
        <v>0</v>
      </c>
      <c r="P48" s="172">
        <v>0</v>
      </c>
      <c r="Q48" s="172">
        <v>0</v>
      </c>
      <c r="R48" s="173">
        <f>SUM(F48:Q48)</f>
        <v>0</v>
      </c>
      <c r="S48" s="154"/>
      <c r="T48" s="154"/>
    </row>
    <row r="49" spans="5:20" s="14" customFormat="1" ht="20.100000000000001" customHeight="1">
      <c r="E49" s="126" t="s">
        <v>25</v>
      </c>
      <c r="F49" s="172">
        <v>0</v>
      </c>
      <c r="G49" s="172">
        <v>0</v>
      </c>
      <c r="H49" s="172">
        <v>0</v>
      </c>
      <c r="I49" s="172">
        <v>0</v>
      </c>
      <c r="J49" s="172">
        <v>0</v>
      </c>
      <c r="K49" s="172">
        <v>0</v>
      </c>
      <c r="L49" s="172">
        <v>0</v>
      </c>
      <c r="M49" s="172">
        <v>0</v>
      </c>
      <c r="N49" s="172">
        <v>0</v>
      </c>
      <c r="O49" s="172">
        <v>0</v>
      </c>
      <c r="P49" s="172">
        <v>0</v>
      </c>
      <c r="Q49" s="172">
        <v>0</v>
      </c>
      <c r="R49" s="173">
        <f>SUM(F49:Q49)</f>
        <v>0</v>
      </c>
      <c r="S49" s="70"/>
      <c r="T49" s="70"/>
    </row>
    <row r="50" spans="5:20" s="14" customFormat="1" ht="19.5" customHeight="1" thickBot="1">
      <c r="E50" s="128"/>
      <c r="F50" s="129"/>
      <c r="G50" s="129"/>
      <c r="H50" s="129"/>
      <c r="I50" s="129"/>
      <c r="J50" s="129"/>
      <c r="K50" s="129"/>
      <c r="L50" s="129"/>
      <c r="M50" s="129"/>
      <c r="N50" s="129"/>
      <c r="O50" s="129"/>
      <c r="P50" s="129"/>
      <c r="Q50" s="129"/>
      <c r="R50" s="129"/>
      <c r="S50" s="157"/>
      <c r="T50" s="70"/>
    </row>
    <row r="51" spans="5:20" s="4" customFormat="1" ht="20.100000000000001" customHeight="1" thickTop="1" thickBot="1">
      <c r="E51" s="128"/>
      <c r="F51" s="129"/>
      <c r="G51" s="129"/>
      <c r="H51" s="129"/>
      <c r="I51" s="129"/>
      <c r="J51" s="129"/>
      <c r="K51" s="129"/>
      <c r="L51" s="129"/>
      <c r="M51" s="129"/>
      <c r="N51" s="129"/>
      <c r="O51" s="129"/>
      <c r="P51" s="129"/>
      <c r="Q51" s="129"/>
      <c r="R51" s="129"/>
      <c r="S51" s="6"/>
      <c r="T51" s="5"/>
    </row>
    <row r="52" spans="5:20" s="4" customFormat="1" ht="15" thickTop="1">
      <c r="E52" s="15" t="s">
        <v>43</v>
      </c>
      <c r="F52" s="130"/>
      <c r="G52" s="130"/>
      <c r="H52" s="130"/>
      <c r="I52" s="130"/>
      <c r="J52" s="130"/>
      <c r="K52" s="130"/>
      <c r="L52" s="130"/>
      <c r="M52" s="130"/>
      <c r="N52" s="130"/>
      <c r="O52" s="130"/>
      <c r="P52" s="130"/>
      <c r="Q52" s="130"/>
      <c r="R52" s="130"/>
      <c r="S52" s="6"/>
      <c r="T52" s="5"/>
    </row>
    <row r="53" spans="5:20" s="4" customFormat="1" ht="14.25">
      <c r="E53" s="15" t="s">
        <v>44</v>
      </c>
      <c r="F53" s="130"/>
      <c r="G53" s="130"/>
      <c r="H53" s="130"/>
      <c r="I53" s="130"/>
      <c r="J53" s="130"/>
      <c r="K53" s="130"/>
      <c r="L53" s="130"/>
      <c r="M53" s="130"/>
      <c r="N53" s="130"/>
      <c r="O53" s="130"/>
      <c r="P53" s="130"/>
      <c r="Q53" s="130"/>
      <c r="R53" s="130"/>
    </row>
    <row r="54" spans="5:20" s="4" customFormat="1" ht="14.25">
      <c r="E54" s="15"/>
      <c r="F54" s="130"/>
      <c r="G54" s="130"/>
      <c r="H54" s="130"/>
      <c r="I54" s="130"/>
      <c r="J54" s="130"/>
      <c r="K54" s="130"/>
      <c r="L54" s="130"/>
      <c r="M54" s="130"/>
      <c r="N54" s="130"/>
      <c r="O54" s="130"/>
      <c r="P54" s="130"/>
      <c r="Q54" s="130"/>
      <c r="R54" s="130"/>
    </row>
    <row r="55" spans="5:20" s="4" customFormat="1" ht="14.25">
      <c r="E55" s="15"/>
      <c r="F55" s="130"/>
      <c r="G55" s="130"/>
      <c r="H55" s="130"/>
      <c r="I55" s="130"/>
      <c r="J55" s="130"/>
      <c r="K55" s="130"/>
      <c r="L55" s="130"/>
      <c r="M55" s="130"/>
      <c r="N55" s="130"/>
      <c r="O55" s="130"/>
      <c r="P55" s="130"/>
      <c r="Q55" s="130"/>
      <c r="R55" s="130"/>
    </row>
    <row r="56" spans="5:20" s="4" customFormat="1" ht="14.25">
      <c r="E56" s="15" t="s">
        <v>97</v>
      </c>
      <c r="F56" s="130"/>
      <c r="G56" s="130"/>
      <c r="H56" s="130"/>
      <c r="I56" s="130" t="s">
        <v>103</v>
      </c>
      <c r="J56" s="130"/>
      <c r="K56" s="130"/>
      <c r="L56" s="130"/>
      <c r="M56" s="130"/>
      <c r="N56" s="130"/>
      <c r="O56" s="130" t="s">
        <v>104</v>
      </c>
      <c r="P56" s="130"/>
      <c r="Q56" s="130"/>
      <c r="R56" s="130"/>
      <c r="S56" s="7"/>
      <c r="T56" s="7"/>
    </row>
    <row r="57" spans="5:20" ht="14.25">
      <c r="E57" s="15" t="s">
        <v>130</v>
      </c>
      <c r="F57" s="130"/>
      <c r="G57" s="130"/>
      <c r="H57" s="130"/>
      <c r="I57" s="130" t="s">
        <v>132</v>
      </c>
      <c r="J57" s="130"/>
      <c r="K57" s="130"/>
      <c r="L57" s="130"/>
      <c r="M57" s="130"/>
      <c r="N57" s="130"/>
      <c r="O57" s="130" t="s">
        <v>134</v>
      </c>
      <c r="P57" s="130"/>
      <c r="Q57" s="130"/>
      <c r="R57" s="15"/>
      <c r="S57" s="3"/>
      <c r="T57" s="3"/>
    </row>
    <row r="58" spans="5:20" ht="14.25">
      <c r="E58" s="15" t="s">
        <v>131</v>
      </c>
      <c r="F58" s="130"/>
      <c r="G58" s="130"/>
      <c r="H58" s="130"/>
      <c r="I58" s="130" t="s">
        <v>133</v>
      </c>
      <c r="J58" s="130"/>
      <c r="K58" s="130"/>
      <c r="L58" s="130"/>
      <c r="M58" s="130"/>
      <c r="N58" s="130"/>
      <c r="O58" s="130" t="s">
        <v>135</v>
      </c>
      <c r="P58" s="130"/>
      <c r="Q58" s="130"/>
      <c r="R58" s="130"/>
      <c r="S58" s="3"/>
      <c r="T58" s="3"/>
    </row>
    <row r="59" spans="5:20">
      <c r="F59" s="3"/>
      <c r="G59" s="3"/>
      <c r="H59" s="3"/>
      <c r="I59" s="3"/>
      <c r="J59" s="3"/>
      <c r="K59" s="3"/>
      <c r="L59" s="3"/>
      <c r="M59" s="3"/>
      <c r="N59" s="3"/>
      <c r="O59" s="3"/>
      <c r="P59" s="3"/>
      <c r="Q59" s="3"/>
      <c r="R59" s="3"/>
    </row>
    <row r="60" spans="5:20">
      <c r="F60" s="3"/>
      <c r="G60" s="3"/>
      <c r="H60" s="3"/>
      <c r="I60" s="3"/>
      <c r="J60" s="3"/>
      <c r="K60" s="3"/>
      <c r="L60" s="3"/>
      <c r="M60" s="3"/>
      <c r="N60" s="3"/>
      <c r="O60" s="3"/>
      <c r="P60" s="3"/>
      <c r="Q60" s="3"/>
      <c r="R60" s="3"/>
    </row>
    <row r="61" spans="5:20">
      <c r="F61" s="3"/>
      <c r="G61" s="3"/>
      <c r="H61" s="3"/>
      <c r="I61" s="3"/>
      <c r="J61" s="3"/>
      <c r="K61" s="3"/>
      <c r="L61" s="3"/>
      <c r="M61" s="3"/>
      <c r="N61" s="3"/>
      <c r="O61" s="3"/>
      <c r="P61" s="3"/>
      <c r="Q61" s="3"/>
      <c r="R61" s="3"/>
    </row>
    <row r="62" spans="5:20">
      <c r="F62" s="3"/>
      <c r="G62" s="3"/>
      <c r="H62" s="3"/>
      <c r="I62" s="3"/>
      <c r="J62" s="3"/>
      <c r="K62" s="3"/>
      <c r="L62" s="3"/>
      <c r="M62" s="3"/>
      <c r="N62" s="3"/>
      <c r="O62" s="3"/>
      <c r="P62" s="3"/>
      <c r="Q62" s="3"/>
      <c r="R62" s="3"/>
    </row>
    <row r="63" spans="5:20">
      <c r="F63" s="3"/>
      <c r="G63" s="3"/>
      <c r="H63" s="3"/>
      <c r="I63" s="3"/>
      <c r="J63" s="3"/>
      <c r="K63" s="3"/>
      <c r="L63" s="3"/>
      <c r="M63" s="3"/>
      <c r="N63" s="3"/>
      <c r="O63" s="3"/>
      <c r="P63" s="3"/>
      <c r="Q63" s="3"/>
      <c r="R63" s="3"/>
    </row>
    <row r="64" spans="5:20">
      <c r="F64" s="3"/>
      <c r="G64" s="3"/>
      <c r="H64" s="3"/>
      <c r="I64" s="3"/>
      <c r="J64" s="3"/>
      <c r="K64" s="3"/>
      <c r="L64" s="3"/>
      <c r="M64" s="3"/>
      <c r="N64" s="3"/>
      <c r="O64" s="3"/>
      <c r="P64" s="3"/>
      <c r="Q64" s="3"/>
      <c r="R64" s="3"/>
    </row>
    <row r="65" spans="6:18">
      <c r="F65" s="3"/>
      <c r="G65" s="3"/>
      <c r="H65" s="3"/>
      <c r="I65" s="3"/>
      <c r="J65" s="3"/>
      <c r="K65" s="3"/>
      <c r="L65" s="3"/>
      <c r="M65" s="3"/>
      <c r="N65" s="3"/>
      <c r="O65" s="3"/>
      <c r="P65" s="3"/>
      <c r="Q65" s="3"/>
      <c r="R65" s="3"/>
    </row>
    <row r="66" spans="6:18">
      <c r="F66" s="3"/>
      <c r="G66" s="3"/>
      <c r="H66" s="3"/>
      <c r="I66" s="3"/>
      <c r="J66" s="3"/>
      <c r="K66" s="3"/>
      <c r="L66" s="3"/>
      <c r="M66" s="3"/>
      <c r="N66" s="3"/>
      <c r="O66" s="3"/>
      <c r="P66" s="3"/>
      <c r="Q66" s="3"/>
      <c r="R66" s="3"/>
    </row>
    <row r="67" spans="6:18">
      <c r="F67" s="3"/>
      <c r="G67" s="3"/>
      <c r="H67" s="3"/>
      <c r="I67" s="3"/>
      <c r="J67" s="3"/>
      <c r="K67" s="3"/>
      <c r="L67" s="3"/>
      <c r="M67" s="3"/>
      <c r="N67" s="3"/>
      <c r="O67" s="3"/>
      <c r="P67" s="3"/>
      <c r="Q67" s="3"/>
      <c r="R67" s="3"/>
    </row>
    <row r="68" spans="6:18">
      <c r="F68" s="3"/>
      <c r="G68" s="3"/>
      <c r="H68" s="3"/>
      <c r="I68" s="3"/>
      <c r="J68" s="3"/>
      <c r="K68" s="3"/>
      <c r="L68" s="3"/>
      <c r="M68" s="3"/>
      <c r="N68" s="3"/>
      <c r="O68" s="3"/>
      <c r="P68" s="3"/>
      <c r="Q68" s="3"/>
      <c r="R68" s="3"/>
    </row>
    <row r="69" spans="6:18">
      <c r="F69" s="3"/>
      <c r="G69" s="3"/>
      <c r="H69" s="3"/>
      <c r="I69" s="3"/>
      <c r="J69" s="3"/>
      <c r="K69" s="3"/>
      <c r="L69" s="3"/>
      <c r="M69" s="3"/>
      <c r="N69" s="3"/>
      <c r="O69" s="3"/>
      <c r="P69" s="3"/>
      <c r="Q69" s="3"/>
      <c r="R69" s="3"/>
    </row>
    <row r="70" spans="6:18">
      <c r="F70" s="3"/>
      <c r="G70" s="3"/>
      <c r="H70" s="3"/>
      <c r="I70" s="3"/>
      <c r="J70" s="3"/>
      <c r="K70" s="3"/>
      <c r="L70" s="3"/>
      <c r="M70" s="3"/>
      <c r="N70" s="3"/>
      <c r="O70" s="3"/>
      <c r="P70" s="3"/>
      <c r="Q70" s="3"/>
      <c r="R70" s="3"/>
    </row>
    <row r="71" spans="6:18">
      <c r="F71" s="3"/>
      <c r="G71" s="3"/>
      <c r="H71" s="3"/>
      <c r="I71" s="3"/>
      <c r="J71" s="3"/>
      <c r="K71" s="3"/>
      <c r="L71" s="3"/>
      <c r="M71" s="3"/>
      <c r="N71" s="3"/>
      <c r="O71" s="3"/>
      <c r="P71" s="3"/>
      <c r="Q71" s="3"/>
      <c r="R71" s="3"/>
    </row>
    <row r="72" spans="6:18">
      <c r="F72" s="3"/>
      <c r="G72" s="3"/>
      <c r="H72" s="3"/>
      <c r="I72" s="3"/>
      <c r="J72" s="3"/>
      <c r="K72" s="3"/>
      <c r="L72" s="3"/>
      <c r="M72" s="3"/>
      <c r="N72" s="3"/>
      <c r="O72" s="3"/>
      <c r="P72" s="3"/>
      <c r="Q72" s="3"/>
      <c r="R72" s="3"/>
    </row>
    <row r="73" spans="6:18">
      <c r="F73" s="3"/>
      <c r="G73" s="3"/>
      <c r="H73" s="3"/>
      <c r="I73" s="3"/>
      <c r="J73" s="3"/>
      <c r="K73" s="3"/>
      <c r="L73" s="3"/>
      <c r="M73" s="3"/>
      <c r="N73" s="3"/>
      <c r="O73" s="3"/>
      <c r="P73" s="3"/>
      <c r="Q73" s="3"/>
      <c r="R73" s="3"/>
    </row>
    <row r="74" spans="6:18">
      <c r="F74" s="3"/>
      <c r="G74" s="3"/>
      <c r="H74" s="3"/>
      <c r="I74" s="3"/>
      <c r="J74" s="3"/>
      <c r="K74" s="3"/>
      <c r="L74" s="3"/>
      <c r="M74" s="3"/>
      <c r="N74" s="3"/>
      <c r="O74" s="3"/>
      <c r="P74" s="3"/>
      <c r="Q74" s="3"/>
      <c r="R74" s="3"/>
    </row>
    <row r="75" spans="6:18">
      <c r="F75" s="3"/>
      <c r="G75" s="3"/>
      <c r="H75" s="3"/>
      <c r="I75" s="3"/>
      <c r="J75" s="3"/>
      <c r="K75" s="3"/>
      <c r="L75" s="3"/>
      <c r="M75" s="3"/>
      <c r="N75" s="3"/>
      <c r="O75" s="3"/>
      <c r="P75" s="3"/>
      <c r="Q75" s="3"/>
      <c r="R75" s="3"/>
    </row>
    <row r="76" spans="6:18">
      <c r="F76" s="3"/>
      <c r="G76" s="3"/>
      <c r="H76" s="3"/>
      <c r="I76" s="3"/>
      <c r="J76" s="3"/>
      <c r="K76" s="3"/>
      <c r="L76" s="3"/>
      <c r="M76" s="3"/>
      <c r="N76" s="3"/>
      <c r="O76" s="3"/>
      <c r="P76" s="3"/>
      <c r="Q76" s="3"/>
      <c r="R76" s="3"/>
    </row>
    <row r="77" spans="6:18">
      <c r="F77" s="3"/>
      <c r="G77" s="3"/>
      <c r="H77" s="3"/>
      <c r="I77" s="3"/>
      <c r="J77" s="3"/>
      <c r="K77" s="3"/>
      <c r="L77" s="3"/>
      <c r="M77" s="3"/>
      <c r="N77" s="3"/>
      <c r="O77" s="3"/>
      <c r="P77" s="3"/>
      <c r="Q77" s="3"/>
      <c r="R77" s="3"/>
    </row>
    <row r="78" spans="6:18">
      <c r="F78" s="3"/>
      <c r="G78" s="3"/>
      <c r="H78" s="3"/>
      <c r="I78" s="3"/>
      <c r="J78" s="3"/>
      <c r="K78" s="3"/>
      <c r="L78" s="3"/>
      <c r="M78" s="3"/>
      <c r="N78" s="3"/>
      <c r="O78" s="3"/>
      <c r="P78" s="3"/>
      <c r="Q78" s="3"/>
      <c r="R78" s="3"/>
    </row>
    <row r="79" spans="6:18">
      <c r="F79" s="3"/>
      <c r="G79" s="3"/>
      <c r="H79" s="3"/>
      <c r="I79" s="3"/>
      <c r="J79" s="3"/>
      <c r="K79" s="3"/>
      <c r="L79" s="3"/>
      <c r="M79" s="3"/>
      <c r="N79" s="3"/>
      <c r="O79" s="3"/>
      <c r="P79" s="3"/>
      <c r="Q79" s="3"/>
      <c r="R79" s="3"/>
    </row>
    <row r="80" spans="6:18">
      <c r="F80" s="3"/>
      <c r="G80" s="3"/>
      <c r="H80" s="3"/>
      <c r="I80" s="3"/>
      <c r="J80" s="3"/>
      <c r="K80" s="3"/>
      <c r="L80" s="3"/>
      <c r="M80" s="3"/>
      <c r="N80" s="3"/>
      <c r="O80" s="3"/>
      <c r="P80" s="3"/>
      <c r="Q80" s="3"/>
      <c r="R80" s="3"/>
    </row>
    <row r="81" spans="6:18">
      <c r="F81" s="3"/>
      <c r="G81" s="3"/>
      <c r="H81" s="3"/>
      <c r="I81" s="3"/>
      <c r="J81" s="3"/>
      <c r="K81" s="3"/>
      <c r="L81" s="3"/>
      <c r="M81" s="3"/>
      <c r="N81" s="3"/>
      <c r="O81" s="3"/>
      <c r="P81" s="3"/>
      <c r="Q81" s="3"/>
      <c r="R81" s="3"/>
    </row>
    <row r="82" spans="6:18">
      <c r="F82" s="3"/>
      <c r="G82" s="3"/>
      <c r="H82" s="3"/>
      <c r="I82" s="3"/>
      <c r="J82" s="3"/>
      <c r="K82" s="3"/>
      <c r="L82" s="3"/>
      <c r="M82" s="3"/>
      <c r="N82" s="3"/>
      <c r="O82" s="3"/>
      <c r="P82" s="3"/>
      <c r="Q82" s="3"/>
      <c r="R82" s="3"/>
    </row>
    <row r="83" spans="6:18">
      <c r="F83" s="3"/>
      <c r="G83" s="3"/>
      <c r="H83" s="3"/>
      <c r="I83" s="3"/>
      <c r="J83" s="3"/>
      <c r="K83" s="3"/>
      <c r="L83" s="3"/>
      <c r="M83" s="3"/>
      <c r="N83" s="3"/>
      <c r="O83" s="3"/>
      <c r="P83" s="3"/>
      <c r="Q83" s="3"/>
      <c r="R83" s="3"/>
    </row>
    <row r="84" spans="6:18">
      <c r="F84" s="3"/>
      <c r="G84" s="3"/>
      <c r="H84" s="3"/>
      <c r="I84" s="3"/>
      <c r="J84" s="3"/>
      <c r="K84" s="3"/>
      <c r="L84" s="3"/>
      <c r="M84" s="3"/>
      <c r="N84" s="3"/>
      <c r="O84" s="3"/>
      <c r="P84" s="3"/>
      <c r="Q84" s="3"/>
      <c r="R84" s="3"/>
    </row>
    <row r="85" spans="6:18">
      <c r="F85" s="3"/>
      <c r="G85" s="3"/>
      <c r="H85" s="3"/>
      <c r="I85" s="3"/>
      <c r="J85" s="3"/>
      <c r="K85" s="3"/>
      <c r="L85" s="3"/>
      <c r="M85" s="3"/>
      <c r="N85" s="3"/>
      <c r="O85" s="3"/>
      <c r="P85" s="3"/>
      <c r="Q85" s="3"/>
      <c r="R85" s="3"/>
    </row>
    <row r="86" spans="6:18">
      <c r="F86" s="3"/>
      <c r="G86" s="3"/>
      <c r="H86" s="3"/>
      <c r="I86" s="3"/>
      <c r="J86" s="3"/>
      <c r="K86" s="3"/>
      <c r="L86" s="3"/>
      <c r="M86" s="3"/>
      <c r="N86" s="3"/>
      <c r="O86" s="3"/>
      <c r="P86" s="3"/>
      <c r="Q86" s="3"/>
      <c r="R86" s="3"/>
    </row>
    <row r="87" spans="6:18">
      <c r="F87" s="3"/>
      <c r="G87" s="3"/>
      <c r="H87" s="3"/>
      <c r="I87" s="3"/>
      <c r="J87" s="3"/>
      <c r="K87" s="3"/>
      <c r="L87" s="3"/>
      <c r="M87" s="3"/>
      <c r="N87" s="3"/>
      <c r="O87" s="3"/>
      <c r="P87" s="3"/>
      <c r="Q87" s="3"/>
      <c r="R87" s="3"/>
    </row>
    <row r="88" spans="6:18">
      <c r="F88" s="3"/>
      <c r="G88" s="3"/>
      <c r="H88" s="3"/>
      <c r="I88" s="3"/>
      <c r="J88" s="3"/>
      <c r="K88" s="3"/>
      <c r="L88" s="3"/>
      <c r="M88" s="3"/>
      <c r="N88" s="3"/>
      <c r="O88" s="3"/>
      <c r="P88" s="3"/>
      <c r="Q88" s="3"/>
      <c r="R88" s="3"/>
    </row>
    <row r="89" spans="6:18">
      <c r="F89" s="3"/>
      <c r="G89" s="3"/>
      <c r="H89" s="3"/>
      <c r="I89" s="3"/>
      <c r="J89" s="3"/>
      <c r="K89" s="3"/>
      <c r="L89" s="3"/>
      <c r="M89" s="3"/>
      <c r="N89" s="3"/>
      <c r="O89" s="3"/>
      <c r="P89" s="3"/>
      <c r="Q89" s="3"/>
      <c r="R89" s="3"/>
    </row>
    <row r="90" spans="6:18">
      <c r="F90" s="3"/>
      <c r="G90" s="3"/>
      <c r="H90" s="3"/>
      <c r="I90" s="3"/>
      <c r="J90" s="3"/>
      <c r="K90" s="3"/>
      <c r="L90" s="3"/>
      <c r="M90" s="3"/>
      <c r="N90" s="3"/>
      <c r="O90" s="3"/>
      <c r="P90" s="3"/>
      <c r="Q90" s="3"/>
      <c r="R90" s="3"/>
    </row>
    <row r="91" spans="6:18">
      <c r="F91" s="3"/>
      <c r="G91" s="3"/>
      <c r="H91" s="3"/>
      <c r="I91" s="3"/>
      <c r="J91" s="3"/>
      <c r="K91" s="3"/>
      <c r="L91" s="3"/>
      <c r="M91" s="3"/>
      <c r="N91" s="3"/>
      <c r="O91" s="3"/>
      <c r="P91" s="3"/>
      <c r="Q91" s="3"/>
      <c r="R91" s="3"/>
    </row>
    <row r="92" spans="6:18">
      <c r="F92" s="3"/>
      <c r="G92" s="3"/>
      <c r="H92" s="3"/>
      <c r="I92" s="3"/>
      <c r="J92" s="3"/>
      <c r="K92" s="3"/>
      <c r="L92" s="3"/>
      <c r="M92" s="3"/>
      <c r="N92" s="3"/>
      <c r="O92" s="3"/>
      <c r="P92" s="3"/>
      <c r="Q92" s="3"/>
      <c r="R92" s="3"/>
    </row>
    <row r="93" spans="6:18">
      <c r="F93" s="3"/>
      <c r="G93" s="3"/>
      <c r="H93" s="3"/>
      <c r="I93" s="3"/>
      <c r="J93" s="3"/>
      <c r="K93" s="3"/>
      <c r="L93" s="3"/>
      <c r="M93" s="3"/>
      <c r="N93" s="3"/>
      <c r="O93" s="3"/>
      <c r="P93" s="3"/>
      <c r="Q93" s="3"/>
      <c r="R93" s="3"/>
    </row>
    <row r="94" spans="6:18">
      <c r="F94" s="3"/>
      <c r="G94" s="3"/>
      <c r="H94" s="3"/>
      <c r="I94" s="3"/>
      <c r="J94" s="3"/>
      <c r="K94" s="3"/>
      <c r="L94" s="3"/>
      <c r="M94" s="3"/>
      <c r="N94" s="3"/>
      <c r="O94" s="3"/>
      <c r="P94" s="3"/>
      <c r="Q94" s="3"/>
      <c r="R94" s="3"/>
    </row>
    <row r="95" spans="6:18">
      <c r="F95" s="3"/>
      <c r="G95" s="3"/>
      <c r="H95" s="3"/>
      <c r="I95" s="3"/>
      <c r="J95" s="3"/>
      <c r="K95" s="3"/>
      <c r="L95" s="3"/>
      <c r="M95" s="3"/>
      <c r="N95" s="3"/>
      <c r="O95" s="3"/>
      <c r="P95" s="3"/>
      <c r="Q95" s="3"/>
      <c r="R95" s="3"/>
    </row>
    <row r="96" spans="6:18">
      <c r="F96" s="3"/>
      <c r="G96" s="3"/>
      <c r="H96" s="3"/>
      <c r="I96" s="3"/>
      <c r="J96" s="3"/>
      <c r="K96" s="3"/>
      <c r="L96" s="3"/>
      <c r="M96" s="3"/>
      <c r="N96" s="3"/>
      <c r="O96" s="3"/>
      <c r="P96" s="3"/>
      <c r="Q96" s="3"/>
      <c r="R96" s="3"/>
    </row>
    <row r="97" spans="6:18">
      <c r="F97" s="3"/>
      <c r="G97" s="3"/>
      <c r="H97" s="3"/>
      <c r="I97" s="3"/>
      <c r="J97" s="3"/>
      <c r="K97" s="3"/>
      <c r="L97" s="3"/>
      <c r="M97" s="3"/>
      <c r="N97" s="3"/>
      <c r="O97" s="3"/>
      <c r="P97" s="3"/>
      <c r="Q97" s="3"/>
      <c r="R97" s="3"/>
    </row>
    <row r="98" spans="6:18">
      <c r="F98" s="3"/>
      <c r="G98" s="3"/>
      <c r="H98" s="3"/>
      <c r="I98" s="3"/>
      <c r="J98" s="3"/>
      <c r="K98" s="3"/>
      <c r="L98" s="3"/>
      <c r="M98" s="3"/>
      <c r="N98" s="3"/>
      <c r="O98" s="3"/>
      <c r="P98" s="3"/>
      <c r="Q98" s="3"/>
      <c r="R98" s="3"/>
    </row>
    <row r="99" spans="6:18">
      <c r="F99" s="3"/>
      <c r="G99" s="3"/>
      <c r="H99" s="3"/>
      <c r="I99" s="3"/>
      <c r="J99" s="3"/>
      <c r="K99" s="3"/>
      <c r="L99" s="3"/>
      <c r="M99" s="3"/>
      <c r="N99" s="3"/>
      <c r="O99" s="3"/>
      <c r="P99" s="3"/>
      <c r="Q99" s="3"/>
      <c r="R99" s="3"/>
    </row>
    <row r="100" spans="6:18">
      <c r="F100" s="3"/>
      <c r="G100" s="3"/>
      <c r="H100" s="3"/>
      <c r="I100" s="3"/>
      <c r="J100" s="3"/>
      <c r="K100" s="3"/>
      <c r="L100" s="3"/>
      <c r="M100" s="3"/>
      <c r="N100" s="3"/>
      <c r="O100" s="3"/>
      <c r="P100" s="3"/>
      <c r="Q100" s="3"/>
      <c r="R100" s="3"/>
    </row>
    <row r="101" spans="6:18">
      <c r="F101" s="3"/>
      <c r="G101" s="3"/>
      <c r="H101" s="3"/>
      <c r="I101" s="3"/>
      <c r="J101" s="3"/>
      <c r="K101" s="3"/>
      <c r="L101" s="3"/>
      <c r="M101" s="3"/>
      <c r="N101" s="3"/>
      <c r="O101" s="3"/>
      <c r="P101" s="3"/>
      <c r="Q101" s="3"/>
      <c r="R101" s="3"/>
    </row>
    <row r="102" spans="6:18">
      <c r="F102" s="3"/>
      <c r="G102" s="3"/>
      <c r="H102" s="3"/>
      <c r="I102" s="3"/>
      <c r="J102" s="3"/>
      <c r="K102" s="3"/>
      <c r="L102" s="3"/>
      <c r="M102" s="3"/>
      <c r="N102" s="3"/>
      <c r="O102" s="3"/>
      <c r="P102" s="3"/>
      <c r="Q102" s="3"/>
      <c r="R102" s="3"/>
    </row>
  </sheetData>
  <mergeCells count="1">
    <mergeCell ref="P5:R6"/>
  </mergeCells>
  <phoneticPr fontId="5" type="noConversion"/>
  <printOptions horizontalCentered="1" verticalCentered="1"/>
  <pageMargins left="0.39370078740157483" right="0.27559055118110237" top="0.59055118110236227" bottom="0.39370078740157483" header="0" footer="0"/>
  <pageSetup scale="47"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SPF-A01</vt:lpstr>
      <vt:lpstr>SPF-A02</vt:lpstr>
      <vt:lpstr>SPF-A03</vt:lpstr>
      <vt:lpstr>SPF-C01</vt:lpstr>
      <vt:lpstr>SPF-C02</vt:lpstr>
      <vt:lpstr> SPF-01</vt:lpstr>
      <vt:lpstr>Hoja1</vt:lpstr>
      <vt:lpstr>' 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2013-04-08T17:15:27Z</cp:lastPrinted>
  <dcterms:created xsi:type="dcterms:W3CDTF">2008-01-08T17:09:26Z</dcterms:created>
  <dcterms:modified xsi:type="dcterms:W3CDTF">2016-11-14T18:30:00Z</dcterms:modified>
</cp:coreProperties>
</file>